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50F4B07F-6B3E-4C00-B291-BBEA415A060F}" xr6:coauthVersionLast="47" xr6:coauthVersionMax="47" xr10:uidLastSave="{00000000-0000-0000-0000-000000000000}"/>
  <bookViews>
    <workbookView xWindow="-120" yWindow="-120" windowWidth="20730" windowHeight="11160" tabRatio="776" xr2:uid="{00000000-000D-0000-FFFF-FFFF00000000}"/>
  </bookViews>
  <sheets>
    <sheet name="Contents" sheetId="31" r:id="rId1"/>
    <sheet name="Summary" sheetId="29" r:id="rId2"/>
    <sheet name="FY24" sheetId="34" r:id="rId3"/>
    <sheet name="FY23" sheetId="32" r:id="rId4"/>
    <sheet name="FY22" sheetId="30" r:id="rId5"/>
    <sheet name="FY21" sheetId="14" r:id="rId6"/>
    <sheet name="FY20" sheetId="12" r:id="rId7"/>
    <sheet name="FY19" sheetId="11" r:id="rId8"/>
    <sheet name="FY18" sheetId="10" r:id="rId9"/>
    <sheet name="FY17" sheetId="9" r:id="rId10"/>
    <sheet name="FY16" sheetId="8" r:id="rId11"/>
    <sheet name="FY15" sheetId="7" r:id="rId12"/>
    <sheet name="FY14" sheetId="6" r:id="rId13"/>
    <sheet name="FY13" sheetId="5" r:id="rId14"/>
    <sheet name="FY12" sheetId="27" r:id="rId15"/>
    <sheet name="FY11" sheetId="3" r:id="rId16"/>
    <sheet name="FY10" sheetId="2" r:id="rId17"/>
    <sheet name="FY09" sheetId="17" r:id="rId18"/>
    <sheet name="FY08" sheetId="18" r:id="rId19"/>
    <sheet name="FY07" sheetId="19" r:id="rId20"/>
    <sheet name="FY06" sheetId="20" r:id="rId21"/>
    <sheet name="FY03–05" sheetId="21" r:id="rId22"/>
    <sheet name="FY01–02" sheetId="22" r:id="rId23"/>
    <sheet name="FY99–00" sheetId="23" r:id="rId24"/>
    <sheet name="FY96–98" sheetId="24" r:id="rId25"/>
    <sheet name="FY82–95" sheetId="25" r:id="rId26"/>
  </sheets>
  <externalReferences>
    <externalReference r:id="rId27"/>
  </externalReferences>
  <definedNames>
    <definedName name="CCCInv">#REF!</definedName>
    <definedName name="CertificateGains">#REF!</definedName>
    <definedName name="ComplyAcres">#REF!</definedName>
    <definedName name="ContractPaymentAcres">#REF!</definedName>
    <definedName name="CountercyclicalPaymentRate">#REF!</definedName>
    <definedName name="CountercyclicalPayments">#REF!</definedName>
    <definedName name="CountercyclicalPaymentYield">#REF!</definedName>
    <definedName name="CRPHistory">#REF!</definedName>
    <definedName name="CRPPayments">#REF!</definedName>
    <definedName name="DiffUnaccounted">#REF!</definedName>
    <definedName name="DirectCounterCyclicalPayments">#REF!</definedName>
    <definedName name="DirectPaymentRate">#REF!</definedName>
    <definedName name="DirectPayments">#REF!</definedName>
    <definedName name="DirectPaymentsExtract">[1]ExtractFileForDirect!#REF!</definedName>
    <definedName name="DirectPaymentYield">#REF!</definedName>
    <definedName name="Domestic">#REF!</definedName>
    <definedName name="Effective">#REF!</definedName>
    <definedName name="EV__LASTREFTIME__" hidden="1">38283.519537037</definedName>
    <definedName name="ExcelName13">#N/A</definedName>
    <definedName name="FarmValueOfProd">#REF!</definedName>
    <definedName name="FISCAL">#REF!</definedName>
    <definedName name="FixedDecoupledPayments">#REF!</definedName>
    <definedName name="FreeStocks">#REF!</definedName>
    <definedName name="HarvestedAcres">#REF!</definedName>
    <definedName name="HarvestedYield">#REF!</definedName>
    <definedName name="Hoja1_Query">#N/A</definedName>
    <definedName name="Imports">#REF!</definedName>
    <definedName name="LDPs">#REF!</definedName>
    <definedName name="LoanDeficiencyPayments">#REF!</definedName>
    <definedName name="LoanRate">#REF!</definedName>
    <definedName name="LoanRePaymntRate">#REF!</definedName>
    <definedName name="LoansCertGains">#REF!</definedName>
    <definedName name="LoansCertPurchasesCwt">#REF!</definedName>
    <definedName name="LoansCertPurchasesDoll">#REF!</definedName>
    <definedName name="LoansOutstanding">#REF!</definedName>
    <definedName name="LoansRepaidCYFY_2">#REF!</definedName>
    <definedName name="MarketingLoanWriteOffs">#REF!</definedName>
    <definedName name="Marketings">#REF!</definedName>
    <definedName name="MarketReturns">#REF!</definedName>
    <definedName name="MO_GoatsClipped">#REF!</definedName>
    <definedName name="MO_LDPs">#REF!</definedName>
    <definedName name="MO_LoanDeficiencyPayments">#REF!</definedName>
    <definedName name="MO_LoansMadeByCwt">#REF!</definedName>
    <definedName name="MO_LoansMadeByDoll">#REF!</definedName>
    <definedName name="MO_LoansRepaidByCwt">#REF!</definedName>
    <definedName name="MO_LoansRepaidByDoll">#REF!</definedName>
    <definedName name="MO_MarketingLoanWriteOffs">#REF!</definedName>
    <definedName name="MO_Marketings">#REF!</definedName>
    <definedName name="MO_MarketReturns">#REF!</definedName>
    <definedName name="MO_Yield">#REF!</definedName>
    <definedName name="MohairPayments">#REF!</definedName>
    <definedName name="new_table">#REF!</definedName>
    <definedName name="NumberGoatsClipped">#REF!</definedName>
    <definedName name="OldTable">#REF!</definedName>
    <definedName name="OTHER">#REF!</definedName>
    <definedName name="PlantedAcres">#REF!</definedName>
    <definedName name="price">#REF!</definedName>
    <definedName name="_xlnm.Print_Area" localSheetId="21">'FY03–05'!$A$1:$J$48</definedName>
    <definedName name="_xlnm.Print_Area" localSheetId="20">'FY06'!$A$1:$I$48</definedName>
    <definedName name="_xlnm.Print_Area" localSheetId="19">'FY07'!$A$1:$E$50</definedName>
    <definedName name="_xlnm.Print_Area" localSheetId="18">'FY08'!$A$1:$P$52</definedName>
    <definedName name="_xlnm.Print_Area" localSheetId="17">'FY09'!$A$1:$P$52</definedName>
    <definedName name="_xlnm.Print_Area" localSheetId="16">'FY10'!$A$1:$R$51</definedName>
    <definedName name="_xlnm.Print_Area" localSheetId="15">'FY11'!$A$1:$Q$52</definedName>
    <definedName name="_xlnm.Print_Area" localSheetId="13">'FY13'!$A$1:$O$53</definedName>
    <definedName name="_xlnm.Print_Area" localSheetId="12">'FY14'!$A$1:$O$54</definedName>
    <definedName name="_xlnm.Print_Area" localSheetId="11">'FY15'!$A$1:$O$54</definedName>
    <definedName name="_xlnm.Print_Area" localSheetId="10">'FY16'!$A$1:$O$54</definedName>
    <definedName name="_xlnm.Print_Area" localSheetId="9">'FY17'!$A$1:$Q$54</definedName>
    <definedName name="_xlnm.Print_Area" localSheetId="8">'FY18'!$A$1:$Q$49</definedName>
    <definedName name="_xlnm.Print_Area" localSheetId="7">'FY19'!$A$1:$P$50</definedName>
    <definedName name="_xlnm.Print_Area" localSheetId="6">'FY20'!$A$1:$Q$49</definedName>
    <definedName name="_xlnm.Print_Area" localSheetId="25">'FY82–95'!$A$1:$AO$68</definedName>
    <definedName name="_xlnm.Print_Area" localSheetId="23">'FY99–00'!$A$1:$J$67</definedName>
    <definedName name="_xlnm.Print_Area">#N/A</definedName>
    <definedName name="Print_Area_MI">#N/A</definedName>
    <definedName name="_xlnm.Print_Titles" localSheetId="25">'FY82–95'!$A:$C</definedName>
    <definedName name="_xlnm.Print_Titles" localSheetId="23">'FY99–00'!$A:$A</definedName>
    <definedName name="_xlnm.Print_Titles">#N/A</definedName>
    <definedName name="Production">#REF!</definedName>
    <definedName name="ProductionFlexibilityPayments">#REF!</definedName>
    <definedName name="SAP">#REF!</definedName>
    <definedName name="SupportPrice">#REF!</definedName>
    <definedName name="Table5">#REF!</definedName>
    <definedName name="TargetPrice">#REF!</definedName>
    <definedName name="WO_BeginningStocks">#REF!</definedName>
    <definedName name="WO_DiffUnAccted">#REF!</definedName>
    <definedName name="WO_DomesticUse">#REF!</definedName>
    <definedName name="WO_Exports">#REF!</definedName>
    <definedName name="WO_FreeStocks">#REF!</definedName>
    <definedName name="WO_Imports">#REF!</definedName>
    <definedName name="WO_LDPs">#REF!</definedName>
    <definedName name="WO_LDPsPelts">#REF!</definedName>
    <definedName name="WO_LoanDeficiencyPayments">#REF!</definedName>
    <definedName name="WO_LoansMadeByCwt">#REF!</definedName>
    <definedName name="WO_LoansMadeByDoll">#REF!</definedName>
    <definedName name="WO_LoansRepaidByCwt">#REF!</definedName>
    <definedName name="WO_LoansRepaidByDoll">#REF!</definedName>
    <definedName name="WO_MarketingLoanWriteOffs">#REF!</definedName>
    <definedName name="WO_Marketings">#REF!</definedName>
    <definedName name="WO_MarketReturns">#REF!</definedName>
    <definedName name="WO_production">#REF!</definedName>
    <definedName name="WO_SheepShorn">#REF!</definedName>
    <definedName name="WO_ShornWool">#REF!</definedName>
    <definedName name="WO_StockSheep">#REF!</definedName>
    <definedName name="WO_Yield">#REF!</definedName>
    <definedName name="x">#REF!</definedName>
    <definedName name="XLSIMSIM" localSheetId="20" hidden="1">{"LONG","XLSIMSIM_sub_1","XLSIMSIM_sub_2","XLSIMSIM_sub_3","XLSIMSIM_sub_4","XLSIMSIM_sub_5","XLSIMSIM_sub_6","XLSIMSIM_sub_7"}</definedName>
    <definedName name="XLSIMSIM" localSheetId="4" hidden="1">{"Sim",1,"Output 1","MProd!$U$230","1","4","10,000","298503897"}</definedName>
    <definedName name="XLSIMSIM" localSheetId="1" hidden="1">{"LONG","XLSIMSIM_sub_1","XLSIMSIM_sub_2","XLSIMSIM_sub_3","XLSIMSIM_sub_4","XLSIMSIM_sub_5","XLSIMSIM_sub_6","XLSIMSIM_sub_7"}</definedName>
    <definedName name="XLSIMSIM" hidden="1">{"LONG","XLSIMSIM_sub_1","XLSIMSIM_sub_2","XLSIMSIM_sub_3","XLSIMSIM_sub_4","XLSIMSIM_sub_5","XLSIMSIM_sub_6","XLSIMSIM_sub_7"}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34" l="1"/>
  <c r="P45" i="34" s="1"/>
  <c r="N44" i="34"/>
  <c r="P44" i="34" s="1"/>
  <c r="N43" i="34"/>
  <c r="P43" i="34" s="1"/>
  <c r="N42" i="34"/>
  <c r="P42" i="34" s="1"/>
  <c r="N41" i="34"/>
  <c r="P41" i="34" s="1"/>
  <c r="N40" i="34"/>
  <c r="P40" i="34" s="1"/>
  <c r="N39" i="34"/>
  <c r="P39" i="34" s="1"/>
  <c r="N38" i="34"/>
  <c r="P38" i="34" s="1"/>
  <c r="N37" i="34"/>
  <c r="P37" i="34" s="1"/>
  <c r="N36" i="34"/>
  <c r="P36" i="34" s="1"/>
  <c r="N35" i="34"/>
  <c r="P35" i="34" s="1"/>
  <c r="N34" i="34"/>
  <c r="P34" i="34" s="1"/>
  <c r="N33" i="34"/>
  <c r="P33" i="34" s="1"/>
  <c r="N32" i="34"/>
  <c r="P32" i="34" s="1"/>
  <c r="N31" i="34"/>
  <c r="P31" i="34" s="1"/>
  <c r="N30" i="34"/>
  <c r="P30" i="34" s="1"/>
  <c r="N29" i="34"/>
  <c r="P29" i="34" s="1"/>
  <c r="N28" i="34"/>
  <c r="P28" i="34" s="1"/>
  <c r="N27" i="34"/>
  <c r="P27" i="34" s="1"/>
  <c r="N26" i="34"/>
  <c r="P26" i="34" s="1"/>
  <c r="N25" i="34"/>
  <c r="P25" i="34" s="1"/>
  <c r="N24" i="34"/>
  <c r="P24" i="34" s="1"/>
  <c r="N23" i="34"/>
  <c r="P23" i="34" s="1"/>
  <c r="N22" i="34"/>
  <c r="P22" i="34" s="1"/>
  <c r="N21" i="34"/>
  <c r="P21" i="34" s="1"/>
  <c r="N20" i="34"/>
  <c r="P20" i="34" s="1"/>
  <c r="N19" i="34"/>
  <c r="P19" i="34" s="1"/>
  <c r="N18" i="34"/>
  <c r="P18" i="34" s="1"/>
  <c r="N17" i="34"/>
  <c r="P17" i="34" s="1"/>
  <c r="N16" i="34"/>
  <c r="P16" i="34" s="1"/>
  <c r="N15" i="34"/>
  <c r="P15" i="34" s="1"/>
  <c r="N14" i="34"/>
  <c r="P14" i="34" s="1"/>
  <c r="N13" i="34"/>
  <c r="P13" i="34" s="1"/>
  <c r="N12" i="34"/>
  <c r="P12" i="34" s="1"/>
  <c r="N11" i="34"/>
  <c r="P11" i="34" s="1"/>
  <c r="N10" i="34"/>
  <c r="P10" i="34" s="1"/>
  <c r="N9" i="34"/>
  <c r="P9" i="34" s="1"/>
  <c r="N8" i="34"/>
  <c r="P8" i="34" s="1"/>
  <c r="N7" i="34"/>
  <c r="P7" i="34" s="1"/>
  <c r="N6" i="34"/>
  <c r="P6" i="34" s="1"/>
  <c r="P47" i="34" l="1"/>
  <c r="O47" i="34" l="1"/>
  <c r="M47" i="34"/>
  <c r="L47" i="34"/>
  <c r="K47" i="34"/>
  <c r="J47" i="34"/>
  <c r="I47" i="34"/>
  <c r="H47" i="34"/>
  <c r="G47" i="34"/>
  <c r="F47" i="34"/>
  <c r="E47" i="34"/>
  <c r="D47" i="34"/>
  <c r="C47" i="34"/>
  <c r="B47" i="34"/>
  <c r="N47" i="34"/>
  <c r="Q6" i="32"/>
  <c r="S6" i="32" s="1"/>
  <c r="AB50" i="29"/>
  <c r="AB51" i="29"/>
  <c r="AB52" i="29"/>
  <c r="AB53" i="29"/>
  <c r="AB54" i="29"/>
  <c r="AB55" i="29"/>
  <c r="AB56" i="29"/>
  <c r="AB57" i="29"/>
  <c r="AB58" i="29"/>
  <c r="AB59" i="29"/>
  <c r="AB60" i="29"/>
  <c r="AB61" i="29"/>
  <c r="AB62" i="29"/>
  <c r="AB63" i="29"/>
  <c r="AB64" i="29"/>
  <c r="AB65" i="29"/>
  <c r="AB66" i="29"/>
  <c r="AB67" i="29"/>
  <c r="AB68" i="29"/>
  <c r="AB69" i="29"/>
  <c r="AB70" i="29"/>
  <c r="AB71" i="29"/>
  <c r="AB72" i="29"/>
  <c r="AB73" i="29"/>
  <c r="AB74" i="29"/>
  <c r="AB75" i="29"/>
  <c r="AB76" i="29"/>
  <c r="AB77" i="29"/>
  <c r="AB78" i="29"/>
  <c r="AB79" i="29"/>
  <c r="AB80" i="29"/>
  <c r="AB81" i="29"/>
  <c r="AB82" i="29"/>
  <c r="AB83" i="29"/>
  <c r="AB84" i="29"/>
  <c r="AB85" i="29"/>
  <c r="AB86" i="29"/>
  <c r="AB87" i="29"/>
  <c r="AB88" i="29"/>
  <c r="AB49" i="29"/>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6" i="29"/>
  <c r="AC49" i="29" l="1"/>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6" i="29"/>
  <c r="AC92" i="29" s="1"/>
  <c r="X7" i="29"/>
  <c r="X8" i="29"/>
  <c r="X9" i="29"/>
  <c r="X10" i="29"/>
  <c r="X11" i="29"/>
  <c r="X12" i="29"/>
  <c r="X13" i="29"/>
  <c r="X14" i="29"/>
  <c r="X15" i="29"/>
  <c r="X16" i="29"/>
  <c r="X17" i="29"/>
  <c r="X18" i="29"/>
  <c r="X19" i="29"/>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6" i="29"/>
  <c r="P37" i="10"/>
  <c r="AC46" i="29" l="1"/>
  <c r="C47" i="10"/>
  <c r="B47" i="10"/>
  <c r="P50" i="5" l="1"/>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9" i="5"/>
  <c r="E31" i="19" l="1"/>
  <c r="D31" i="19"/>
  <c r="J105" i="29" l="1"/>
  <c r="K105" i="29"/>
  <c r="L105" i="29"/>
  <c r="M105" i="29"/>
  <c r="N105" i="29"/>
  <c r="O105" i="29"/>
  <c r="P105" i="29"/>
  <c r="Q105" i="29"/>
  <c r="R105" i="29"/>
  <c r="S105" i="29"/>
  <c r="Y105" i="29"/>
  <c r="Z105" i="29"/>
  <c r="AA105" i="29"/>
  <c r="AB105" i="29"/>
  <c r="P131" i="29"/>
  <c r="P93" i="29"/>
  <c r="P94" i="29"/>
  <c r="P95" i="29"/>
  <c r="P96" i="29"/>
  <c r="P97" i="29"/>
  <c r="P98" i="29"/>
  <c r="P99" i="29"/>
  <c r="P100" i="29"/>
  <c r="P101" i="29"/>
  <c r="P102" i="29"/>
  <c r="P103" i="29"/>
  <c r="P104" i="29"/>
  <c r="P10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92" i="29"/>
  <c r="O7" i="2"/>
  <c r="O48" i="2" s="1"/>
  <c r="U7" i="2"/>
  <c r="X7" i="2" s="1"/>
  <c r="AA7" i="2" s="1"/>
  <c r="Q7" i="2" s="1"/>
  <c r="R7" i="2" s="1"/>
  <c r="O8" i="2"/>
  <c r="U8" i="2"/>
  <c r="X8" i="2"/>
  <c r="AA8" i="2"/>
  <c r="Q8" i="2" s="1"/>
  <c r="O9" i="2"/>
  <c r="U9" i="2"/>
  <c r="X9" i="2"/>
  <c r="AA9" i="2" s="1"/>
  <c r="Q9" i="2" s="1"/>
  <c r="R9" i="2" s="1"/>
  <c r="O10" i="2"/>
  <c r="U10" i="2"/>
  <c r="X10" i="2"/>
  <c r="AA10" i="2"/>
  <c r="Q10" i="2" s="1"/>
  <c r="O11" i="2"/>
  <c r="U11" i="2"/>
  <c r="X11" i="2"/>
  <c r="AA11" i="2"/>
  <c r="Q11" i="2" s="1"/>
  <c r="O12" i="2"/>
  <c r="U12" i="2"/>
  <c r="X12" i="2"/>
  <c r="AA12" i="2" s="1"/>
  <c r="Q12" i="2" s="1"/>
  <c r="R12" i="2" s="1"/>
  <c r="O13" i="2"/>
  <c r="U13" i="2"/>
  <c r="X13" i="2"/>
  <c r="AA13" i="2"/>
  <c r="Q13" i="2" s="1"/>
  <c r="O14" i="2"/>
  <c r="U14" i="2"/>
  <c r="X14" i="2"/>
  <c r="AA14" i="2"/>
  <c r="Q14" i="2" s="1"/>
  <c r="O15" i="2"/>
  <c r="U15" i="2"/>
  <c r="X15" i="2"/>
  <c r="AA15" i="2" s="1"/>
  <c r="Q15" i="2" s="1"/>
  <c r="R15" i="2" s="1"/>
  <c r="O16" i="2"/>
  <c r="U16" i="2"/>
  <c r="X16" i="2"/>
  <c r="AA16" i="2"/>
  <c r="Q16" i="2" s="1"/>
  <c r="O17" i="2"/>
  <c r="U17" i="2"/>
  <c r="X17" i="2"/>
  <c r="AA17" i="2"/>
  <c r="Q17" i="2" s="1"/>
  <c r="O18" i="2"/>
  <c r="U18" i="2"/>
  <c r="X18" i="2"/>
  <c r="AA18" i="2" s="1"/>
  <c r="Q18" i="2" s="1"/>
  <c r="R18" i="2" s="1"/>
  <c r="O19" i="2"/>
  <c r="U19" i="2"/>
  <c r="X19" i="2"/>
  <c r="AA19" i="2"/>
  <c r="Q19" i="2" s="1"/>
  <c r="O20" i="2"/>
  <c r="U20" i="2"/>
  <c r="X20" i="2"/>
  <c r="AA20" i="2"/>
  <c r="Q20" i="2" s="1"/>
  <c r="R20" i="2" s="1"/>
  <c r="O21" i="2"/>
  <c r="U21" i="2"/>
  <c r="X21" i="2"/>
  <c r="AA21" i="2" s="1"/>
  <c r="Q21" i="2" s="1"/>
  <c r="R21" i="2" s="1"/>
  <c r="O22" i="2"/>
  <c r="U22" i="2"/>
  <c r="X22" i="2"/>
  <c r="AA22" i="2"/>
  <c r="Q22" i="2" s="1"/>
  <c r="O23" i="2"/>
  <c r="U23" i="2"/>
  <c r="X23" i="2"/>
  <c r="AA23" i="2"/>
  <c r="Q23" i="2" s="1"/>
  <c r="O24" i="2"/>
  <c r="U24" i="2"/>
  <c r="X24" i="2" s="1"/>
  <c r="AA24" i="2" s="1"/>
  <c r="Q24" i="2" s="1"/>
  <c r="R24" i="2" s="1"/>
  <c r="O25" i="2"/>
  <c r="U25" i="2"/>
  <c r="X25" i="2" s="1"/>
  <c r="AA25" i="2" s="1"/>
  <c r="Q25" i="2" s="1"/>
  <c r="R25" i="2" s="1"/>
  <c r="O26" i="2"/>
  <c r="U26" i="2"/>
  <c r="X26" i="2"/>
  <c r="AA26" i="2"/>
  <c r="Q26" i="2" s="1"/>
  <c r="R26" i="2" s="1"/>
  <c r="O27" i="2"/>
  <c r="U27" i="2"/>
  <c r="X27" i="2" s="1"/>
  <c r="AA27" i="2" s="1"/>
  <c r="Q27" i="2" s="1"/>
  <c r="R27" i="2" s="1"/>
  <c r="O28" i="2"/>
  <c r="U28" i="2"/>
  <c r="X28" i="2" s="1"/>
  <c r="AA28" i="2" s="1"/>
  <c r="Q28" i="2" s="1"/>
  <c r="R28" i="2" s="1"/>
  <c r="O29" i="2"/>
  <c r="U29" i="2"/>
  <c r="X29" i="2"/>
  <c r="AA29" i="2"/>
  <c r="Q29" i="2" s="1"/>
  <c r="R29" i="2" s="1"/>
  <c r="O30" i="2"/>
  <c r="U30" i="2"/>
  <c r="X30" i="2" s="1"/>
  <c r="AA30" i="2" s="1"/>
  <c r="Q30" i="2" s="1"/>
  <c r="R30" i="2" s="1"/>
  <c r="O31" i="2"/>
  <c r="U31" i="2"/>
  <c r="X31" i="2" s="1"/>
  <c r="AA31" i="2" s="1"/>
  <c r="Q31" i="2" s="1"/>
  <c r="O32" i="2"/>
  <c r="U32" i="2"/>
  <c r="X32" i="2"/>
  <c r="AA32" i="2"/>
  <c r="Q32" i="2" s="1"/>
  <c r="O33" i="2"/>
  <c r="U33" i="2"/>
  <c r="X33" i="2" s="1"/>
  <c r="AA33" i="2" s="1"/>
  <c r="Q33" i="2" s="1"/>
  <c r="O34" i="2"/>
  <c r="U34" i="2"/>
  <c r="X34" i="2" s="1"/>
  <c r="AA34" i="2" s="1"/>
  <c r="Q34" i="2" s="1"/>
  <c r="R34" i="2" s="1"/>
  <c r="O35" i="2"/>
  <c r="U35" i="2"/>
  <c r="X35" i="2" s="1"/>
  <c r="AA35" i="2" s="1"/>
  <c r="Q35" i="2" s="1"/>
  <c r="O36" i="2"/>
  <c r="U36" i="2"/>
  <c r="X36" i="2"/>
  <c r="AA36" i="2"/>
  <c r="Q36" i="2" s="1"/>
  <c r="O37" i="2"/>
  <c r="U37" i="2"/>
  <c r="X37" i="2" s="1"/>
  <c r="AA37" i="2" s="1"/>
  <c r="Q37" i="2" s="1"/>
  <c r="O38" i="2"/>
  <c r="U38" i="2"/>
  <c r="X38" i="2" s="1"/>
  <c r="AA38" i="2" s="1"/>
  <c r="Q38" i="2" s="1"/>
  <c r="R38" i="2" s="1"/>
  <c r="O39" i="2"/>
  <c r="U39" i="2"/>
  <c r="X39" i="2" s="1"/>
  <c r="AA39" i="2" s="1"/>
  <c r="Q39" i="2" s="1"/>
  <c r="O40" i="2"/>
  <c r="U40" i="2"/>
  <c r="X40" i="2"/>
  <c r="AA40" i="2"/>
  <c r="Q40" i="2" s="1"/>
  <c r="R40" i="2" s="1"/>
  <c r="O41" i="2"/>
  <c r="U41" i="2"/>
  <c r="X41" i="2" s="1"/>
  <c r="AA41" i="2" s="1"/>
  <c r="Q41" i="2" s="1"/>
  <c r="O42" i="2"/>
  <c r="U42" i="2"/>
  <c r="X42" i="2" s="1"/>
  <c r="AA42" i="2" s="1"/>
  <c r="Q42" i="2" s="1"/>
  <c r="R42" i="2" s="1"/>
  <c r="O43" i="2"/>
  <c r="U43" i="2"/>
  <c r="X43" i="2" s="1"/>
  <c r="AA43" i="2" s="1"/>
  <c r="Q43" i="2" s="1"/>
  <c r="O44" i="2"/>
  <c r="U44" i="2"/>
  <c r="X44" i="2"/>
  <c r="AA44" i="2"/>
  <c r="Q44" i="2" s="1"/>
  <c r="R44" i="2" s="1"/>
  <c r="O45" i="2"/>
  <c r="U45" i="2"/>
  <c r="X45" i="2" s="1"/>
  <c r="AA45" i="2" s="1"/>
  <c r="Q45" i="2" s="1"/>
  <c r="O46" i="2"/>
  <c r="U46" i="2"/>
  <c r="X46" i="2" s="1"/>
  <c r="AA46" i="2" s="1"/>
  <c r="Q46" i="2" s="1"/>
  <c r="R46" i="2" s="1"/>
  <c r="P132" i="29" l="1"/>
  <c r="R43" i="2"/>
  <c r="R39" i="2"/>
  <c r="R35" i="2"/>
  <c r="R31" i="2"/>
  <c r="R23" i="2"/>
  <c r="R17" i="2"/>
  <c r="R14" i="2"/>
  <c r="R11" i="2"/>
  <c r="R8" i="2"/>
  <c r="R45" i="2"/>
  <c r="R41" i="2"/>
  <c r="R37" i="2"/>
  <c r="R33" i="2"/>
  <c r="R36" i="2"/>
  <c r="R32" i="2"/>
  <c r="R22" i="2"/>
  <c r="R19" i="2"/>
  <c r="R16" i="2"/>
  <c r="R13" i="2"/>
  <c r="R10" i="2"/>
  <c r="B46" i="12" l="1"/>
  <c r="P5" i="12" l="1"/>
  <c r="B48" i="19"/>
  <c r="P47" i="32"/>
  <c r="O47" i="32"/>
  <c r="N47" i="32"/>
  <c r="M47" i="32"/>
  <c r="L47" i="32"/>
  <c r="K47" i="32"/>
  <c r="J47" i="32"/>
  <c r="I47" i="32"/>
  <c r="H47" i="32"/>
  <c r="G47" i="32"/>
  <c r="D47" i="32"/>
  <c r="R47" i="32"/>
  <c r="Q45" i="32"/>
  <c r="Q44" i="32"/>
  <c r="Q43" i="32"/>
  <c r="Q42"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Q8" i="32"/>
  <c r="Q7" i="32"/>
  <c r="AC61" i="29" l="1"/>
  <c r="AC104" i="29" s="1"/>
  <c r="AC57" i="29"/>
  <c r="AC100" i="29" s="1"/>
  <c r="T36" i="32"/>
  <c r="AC79" i="29"/>
  <c r="AC122" i="29" s="1"/>
  <c r="T37" i="32"/>
  <c r="AC80" i="29"/>
  <c r="AC123" i="29" s="1"/>
  <c r="T21" i="32"/>
  <c r="AC64" i="29"/>
  <c r="AC107" i="29" s="1"/>
  <c r="T7" i="32"/>
  <c r="AC50" i="29"/>
  <c r="T20" i="32"/>
  <c r="AC63" i="29"/>
  <c r="AC106" i="29" s="1"/>
  <c r="T29" i="32"/>
  <c r="AC72" i="29"/>
  <c r="AC115" i="29" s="1"/>
  <c r="T12" i="32"/>
  <c r="AC55" i="29"/>
  <c r="AC98" i="29" s="1"/>
  <c r="T44" i="32"/>
  <c r="AC87" i="29"/>
  <c r="AC130" i="29" s="1"/>
  <c r="T13" i="32"/>
  <c r="AC56" i="29"/>
  <c r="AC99" i="29" s="1"/>
  <c r="T45" i="32"/>
  <c r="AC88" i="29"/>
  <c r="AC131" i="29" s="1"/>
  <c r="T22" i="32"/>
  <c r="AC65" i="29"/>
  <c r="AC108" i="29" s="1"/>
  <c r="T38" i="32"/>
  <c r="AC81" i="29"/>
  <c r="AC124" i="29" s="1"/>
  <c r="T31" i="32"/>
  <c r="AC74" i="29"/>
  <c r="AC117" i="29" s="1"/>
  <c r="T24" i="32"/>
  <c r="AC67" i="29"/>
  <c r="AC110" i="29" s="1"/>
  <c r="T17" i="32"/>
  <c r="AC60" i="29"/>
  <c r="AC103" i="29" s="1"/>
  <c r="T25" i="32"/>
  <c r="AC68" i="29"/>
  <c r="AC111" i="29" s="1"/>
  <c r="T33" i="32"/>
  <c r="AC76" i="29"/>
  <c r="AC119" i="29" s="1"/>
  <c r="T41" i="32"/>
  <c r="AC84" i="29"/>
  <c r="AC127" i="29" s="1"/>
  <c r="T30" i="32"/>
  <c r="AC73" i="29"/>
  <c r="AC116" i="29" s="1"/>
  <c r="T23" i="32"/>
  <c r="AC66" i="29"/>
  <c r="AC109" i="29" s="1"/>
  <c r="T39" i="32"/>
  <c r="AC82" i="29"/>
  <c r="AC125" i="29" s="1"/>
  <c r="T8" i="32"/>
  <c r="AC51" i="29"/>
  <c r="AC94" i="29" s="1"/>
  <c r="T16" i="32"/>
  <c r="AC59" i="29"/>
  <c r="AC102" i="29" s="1"/>
  <c r="T32" i="32"/>
  <c r="AC75" i="29"/>
  <c r="AC118" i="29" s="1"/>
  <c r="T40" i="32"/>
  <c r="AC83" i="29"/>
  <c r="AC126" i="29" s="1"/>
  <c r="T9" i="32"/>
  <c r="AC52" i="29"/>
  <c r="AC95" i="29" s="1"/>
  <c r="T10" i="32"/>
  <c r="AC53" i="29"/>
  <c r="AC96" i="29" s="1"/>
  <c r="T34" i="32"/>
  <c r="AC77" i="29"/>
  <c r="AC120" i="29" s="1"/>
  <c r="T42" i="32"/>
  <c r="AC85" i="29"/>
  <c r="AC128" i="29" s="1"/>
  <c r="T28" i="32"/>
  <c r="AC71" i="29"/>
  <c r="AC114" i="29" s="1"/>
  <c r="T15" i="32"/>
  <c r="AC58" i="29"/>
  <c r="AC101" i="29" s="1"/>
  <c r="T26" i="32"/>
  <c r="AC69" i="29"/>
  <c r="AC112" i="29" s="1"/>
  <c r="T11" i="32"/>
  <c r="AC54" i="29"/>
  <c r="AC97" i="29" s="1"/>
  <c r="T19" i="32"/>
  <c r="AC62" i="29"/>
  <c r="AC105" i="29" s="1"/>
  <c r="T27" i="32"/>
  <c r="AC70" i="29"/>
  <c r="AC113" i="29" s="1"/>
  <c r="T35" i="32"/>
  <c r="AC78" i="29"/>
  <c r="AC121" i="29" s="1"/>
  <c r="T43" i="32"/>
  <c r="AC86" i="29"/>
  <c r="AC129" i="29" s="1"/>
  <c r="T18" i="32"/>
  <c r="S18" i="32"/>
  <c r="T14" i="32"/>
  <c r="S14" i="32"/>
  <c r="R5" i="12"/>
  <c r="S5" i="12"/>
  <c r="T5" i="12"/>
  <c r="T6" i="32"/>
  <c r="T45" i="30"/>
  <c r="T44" i="30"/>
  <c r="T43" i="30"/>
  <c r="T42" i="30"/>
  <c r="T41" i="30"/>
  <c r="T40" i="30"/>
  <c r="T39" i="30"/>
  <c r="T38" i="30"/>
  <c r="T37" i="30"/>
  <c r="T36" i="30"/>
  <c r="T35" i="30"/>
  <c r="T34" i="30"/>
  <c r="T33" i="30"/>
  <c r="T32" i="30"/>
  <c r="T31" i="30"/>
  <c r="T30" i="30"/>
  <c r="T29" i="30"/>
  <c r="T28" i="30"/>
  <c r="T27" i="30"/>
  <c r="T26" i="30"/>
  <c r="T25" i="30"/>
  <c r="T24" i="30"/>
  <c r="T23" i="30"/>
  <c r="T22" i="30"/>
  <c r="T21" i="30"/>
  <c r="T20" i="30"/>
  <c r="T19" i="30"/>
  <c r="T18" i="30"/>
  <c r="T17" i="30"/>
  <c r="T16" i="30"/>
  <c r="T15" i="30"/>
  <c r="T14" i="30"/>
  <c r="T13" i="30"/>
  <c r="T12" i="30"/>
  <c r="T11" i="30"/>
  <c r="T10" i="30"/>
  <c r="T9" i="30"/>
  <c r="T8" i="30"/>
  <c r="T7" i="30"/>
  <c r="T6" i="30"/>
  <c r="S47" i="30"/>
  <c r="R47" i="30"/>
  <c r="Q47" i="30"/>
  <c r="P47" i="30"/>
  <c r="O47" i="30"/>
  <c r="N47" i="30"/>
  <c r="M47" i="30"/>
  <c r="L47" i="30"/>
  <c r="K47" i="30"/>
  <c r="J47" i="30"/>
  <c r="I47" i="30"/>
  <c r="H47" i="30"/>
  <c r="G47" i="30"/>
  <c r="F47" i="30"/>
  <c r="E47" i="30"/>
  <c r="D47" i="30"/>
  <c r="C47" i="30"/>
  <c r="AC89" i="29" l="1"/>
  <c r="AC93" i="29"/>
  <c r="AC132" i="29" s="1"/>
  <c r="T47" i="32"/>
  <c r="AB92" i="29"/>
  <c r="AB93" i="29"/>
  <c r="AB94" i="29"/>
  <c r="AB95" i="29"/>
  <c r="AB96" i="29"/>
  <c r="AB97" i="29"/>
  <c r="AB98" i="29"/>
  <c r="AB99" i="29"/>
  <c r="AB100" i="29"/>
  <c r="AB101" i="29"/>
  <c r="AB102" i="29"/>
  <c r="AB103" i="29"/>
  <c r="AB104" i="29"/>
  <c r="AB106" i="29"/>
  <c r="AB107" i="29"/>
  <c r="AB108" i="29"/>
  <c r="AB109" i="29"/>
  <c r="AB110" i="29"/>
  <c r="AB111" i="29"/>
  <c r="AB112" i="29"/>
  <c r="AB113" i="29"/>
  <c r="AB114" i="29"/>
  <c r="AB115" i="29"/>
  <c r="AB116" i="29"/>
  <c r="AB117" i="29"/>
  <c r="AB118" i="29"/>
  <c r="AB119" i="29"/>
  <c r="AB120" i="29"/>
  <c r="AB121" i="29"/>
  <c r="AB122" i="29"/>
  <c r="AB123" i="29"/>
  <c r="AB124" i="29"/>
  <c r="AB125" i="29"/>
  <c r="AB126" i="29"/>
  <c r="AB127" i="29"/>
  <c r="AB128" i="29"/>
  <c r="AB129" i="29"/>
  <c r="AB130" i="29"/>
  <c r="AB131" i="29"/>
  <c r="AB89" i="29"/>
  <c r="AB46" i="29"/>
  <c r="Q47" i="32"/>
  <c r="E47" i="32"/>
  <c r="C47" i="32"/>
  <c r="B47" i="32"/>
  <c r="S45" i="32"/>
  <c r="S44" i="32"/>
  <c r="S43" i="32"/>
  <c r="S42" i="32"/>
  <c r="S41" i="32"/>
  <c r="S40" i="32"/>
  <c r="S39" i="32"/>
  <c r="S38" i="32"/>
  <c r="S37" i="32"/>
  <c r="S36" i="32"/>
  <c r="S35" i="32"/>
  <c r="S34" i="32"/>
  <c r="S33" i="32"/>
  <c r="S32" i="32"/>
  <c r="S31" i="32"/>
  <c r="S30" i="32"/>
  <c r="S29" i="32"/>
  <c r="S28" i="32"/>
  <c r="S27" i="32"/>
  <c r="S26" i="32"/>
  <c r="S25" i="32"/>
  <c r="S24" i="32"/>
  <c r="S23" i="32"/>
  <c r="S22" i="32"/>
  <c r="S21" i="32"/>
  <c r="S20" i="32"/>
  <c r="S19" i="32"/>
  <c r="S17" i="32"/>
  <c r="S16" i="32"/>
  <c r="S15" i="32"/>
  <c r="S13" i="32"/>
  <c r="S12" i="32"/>
  <c r="S11" i="32"/>
  <c r="S10" i="32"/>
  <c r="S9" i="32"/>
  <c r="S8" i="32"/>
  <c r="S7" i="32"/>
  <c r="F47" i="32"/>
  <c r="S47" i="32" l="1"/>
  <c r="AB132" i="29"/>
  <c r="U47" i="30"/>
  <c r="B47" i="30"/>
  <c r="V45" i="30" l="1"/>
  <c r="V43" i="30"/>
  <c r="V42" i="30"/>
  <c r="V41" i="30"/>
  <c r="V40" i="30"/>
  <c r="V39" i="30"/>
  <c r="V38" i="30"/>
  <c r="V37" i="30"/>
  <c r="V36" i="30"/>
  <c r="V35" i="30"/>
  <c r="V34" i="30"/>
  <c r="V31" i="30"/>
  <c r="V30" i="30"/>
  <c r="V29" i="30"/>
  <c r="V28" i="30"/>
  <c r="V27" i="30"/>
  <c r="V26" i="30"/>
  <c r="V25" i="30"/>
  <c r="V24" i="30"/>
  <c r="V23" i="30"/>
  <c r="V22" i="30"/>
  <c r="V19" i="30"/>
  <c r="V18" i="30"/>
  <c r="V17" i="30"/>
  <c r="V16" i="30"/>
  <c r="V15" i="30"/>
  <c r="V14" i="30"/>
  <c r="V13" i="30"/>
  <c r="V12" i="30"/>
  <c r="V11" i="30"/>
  <c r="V10" i="30"/>
  <c r="V8" i="30"/>
  <c r="V6" i="30"/>
  <c r="V44" i="30"/>
  <c r="V32" i="30"/>
  <c r="V20" i="30"/>
  <c r="V33" i="30"/>
  <c r="V21" i="30"/>
  <c r="V9" i="30"/>
  <c r="V7" i="30"/>
  <c r="V47" i="30" l="1"/>
  <c r="T47" i="30"/>
  <c r="S46" i="14"/>
  <c r="Q46" i="14"/>
  <c r="P46" i="14"/>
  <c r="O46" i="14"/>
  <c r="N46" i="14"/>
  <c r="M46" i="14"/>
  <c r="L46" i="14"/>
  <c r="K46" i="14"/>
  <c r="J46" i="14"/>
  <c r="I46" i="14"/>
  <c r="H46" i="14"/>
  <c r="G46" i="14"/>
  <c r="F46" i="14"/>
  <c r="E46" i="14"/>
  <c r="D46" i="14"/>
  <c r="C46" i="14"/>
  <c r="B46" i="14"/>
  <c r="R44" i="14"/>
  <c r="T44" i="14" s="1"/>
  <c r="R43" i="14"/>
  <c r="T43" i="14" s="1"/>
  <c r="R42" i="14"/>
  <c r="T42" i="14" s="1"/>
  <c r="R41" i="14"/>
  <c r="T41" i="14" s="1"/>
  <c r="R40" i="14"/>
  <c r="T40" i="14" s="1"/>
  <c r="R39" i="14"/>
  <c r="T39" i="14" s="1"/>
  <c r="R38" i="14"/>
  <c r="T38" i="14" s="1"/>
  <c r="T37" i="14"/>
  <c r="R37" i="14"/>
  <c r="R36" i="14"/>
  <c r="T36" i="14" s="1"/>
  <c r="R35" i="14"/>
  <c r="T35" i="14" s="1"/>
  <c r="R34" i="14"/>
  <c r="T34" i="14" s="1"/>
  <c r="R33" i="14"/>
  <c r="T33" i="14" s="1"/>
  <c r="R32" i="14"/>
  <c r="T32" i="14" s="1"/>
  <c r="T31" i="14"/>
  <c r="R31" i="14"/>
  <c r="R30" i="14"/>
  <c r="T30" i="14" s="1"/>
  <c r="R29" i="14"/>
  <c r="T29" i="14" s="1"/>
  <c r="R28" i="14"/>
  <c r="T28" i="14" s="1"/>
  <c r="T27" i="14"/>
  <c r="R27" i="14"/>
  <c r="R26" i="14"/>
  <c r="T26" i="14" s="1"/>
  <c r="R25" i="14"/>
  <c r="T25" i="14" s="1"/>
  <c r="R24" i="14"/>
  <c r="T24" i="14" s="1"/>
  <c r="R23" i="14"/>
  <c r="T23" i="14" s="1"/>
  <c r="R22" i="14"/>
  <c r="T22" i="14" s="1"/>
  <c r="T21" i="14"/>
  <c r="R21" i="14"/>
  <c r="R20" i="14"/>
  <c r="T20" i="14" s="1"/>
  <c r="T19" i="14"/>
  <c r="R19" i="14"/>
  <c r="R18" i="14"/>
  <c r="T18" i="14" s="1"/>
  <c r="R17" i="14"/>
  <c r="T17" i="14" s="1"/>
  <c r="R16" i="14"/>
  <c r="T16" i="14" s="1"/>
  <c r="R15" i="14"/>
  <c r="T15" i="14" s="1"/>
  <c r="R14" i="14"/>
  <c r="T14" i="14" s="1"/>
  <c r="R13" i="14"/>
  <c r="T13" i="14" s="1"/>
  <c r="R12" i="14"/>
  <c r="T12" i="14" s="1"/>
  <c r="R11" i="14"/>
  <c r="T11" i="14" s="1"/>
  <c r="R10" i="14"/>
  <c r="T10" i="14" s="1"/>
  <c r="R9" i="14"/>
  <c r="T9" i="14" s="1"/>
  <c r="R8" i="14"/>
  <c r="T8" i="14" s="1"/>
  <c r="R7" i="14"/>
  <c r="T7" i="14" s="1"/>
  <c r="R6" i="14"/>
  <c r="T6" i="14" s="1"/>
  <c r="R5" i="14"/>
  <c r="T5" i="14" s="1"/>
  <c r="W45" i="30"/>
  <c r="W44" i="30"/>
  <c r="W43" i="30"/>
  <c r="W42" i="30"/>
  <c r="W41" i="30"/>
  <c r="W40" i="30"/>
  <c r="W39" i="30"/>
  <c r="W38" i="30"/>
  <c r="W37" i="30"/>
  <c r="W36" i="30"/>
  <c r="W35" i="30"/>
  <c r="W34" i="30"/>
  <c r="W33" i="30"/>
  <c r="W32" i="30"/>
  <c r="W31" i="30"/>
  <c r="W30" i="30"/>
  <c r="W29" i="30"/>
  <c r="W28" i="30"/>
  <c r="W27" i="30"/>
  <c r="W26" i="30"/>
  <c r="W25" i="30"/>
  <c r="W24" i="30"/>
  <c r="W23" i="30"/>
  <c r="W22" i="30"/>
  <c r="W21" i="30"/>
  <c r="W20" i="30"/>
  <c r="W19" i="30"/>
  <c r="W18" i="30"/>
  <c r="W17" i="30"/>
  <c r="W16" i="30"/>
  <c r="W15" i="30"/>
  <c r="W14" i="30"/>
  <c r="W13" i="30"/>
  <c r="W12" i="30"/>
  <c r="W11" i="30"/>
  <c r="W10" i="30"/>
  <c r="W9" i="30"/>
  <c r="W8" i="30"/>
  <c r="W7" i="30"/>
  <c r="W6" i="30"/>
  <c r="X132" i="29"/>
  <c r="W132" i="29"/>
  <c r="V132" i="29"/>
  <c r="U132" i="29"/>
  <c r="T132" i="29"/>
  <c r="B132" i="29"/>
  <c r="AA131" i="29"/>
  <c r="Z131" i="29"/>
  <c r="Y131" i="29"/>
  <c r="S131" i="29"/>
  <c r="R131" i="29"/>
  <c r="Q131" i="29"/>
  <c r="O131" i="29"/>
  <c r="N131" i="29"/>
  <c r="M131" i="29"/>
  <c r="L131" i="29"/>
  <c r="K131" i="29"/>
  <c r="J131" i="29"/>
  <c r="I131" i="29"/>
  <c r="H131" i="29"/>
  <c r="G131" i="29"/>
  <c r="F131" i="29"/>
  <c r="E131" i="29"/>
  <c r="D131" i="29"/>
  <c r="C131" i="29"/>
  <c r="AA130" i="29"/>
  <c r="Z130" i="29"/>
  <c r="Y130" i="29"/>
  <c r="S130" i="29"/>
  <c r="R130" i="29"/>
  <c r="Q130" i="29"/>
  <c r="O130" i="29"/>
  <c r="N130" i="29"/>
  <c r="M130" i="29"/>
  <c r="L130" i="29"/>
  <c r="K130" i="29"/>
  <c r="J130" i="29"/>
  <c r="I130" i="29"/>
  <c r="H130" i="29"/>
  <c r="G130" i="29"/>
  <c r="F130" i="29"/>
  <c r="E130" i="29"/>
  <c r="D130" i="29"/>
  <c r="C130" i="29"/>
  <c r="AA129" i="29"/>
  <c r="Z129" i="29"/>
  <c r="Y129" i="29"/>
  <c r="S129" i="29"/>
  <c r="R129" i="29"/>
  <c r="Q129" i="29"/>
  <c r="O129" i="29"/>
  <c r="N129" i="29"/>
  <c r="M129" i="29"/>
  <c r="L129" i="29"/>
  <c r="K129" i="29"/>
  <c r="J129" i="29"/>
  <c r="I129" i="29"/>
  <c r="H129" i="29"/>
  <c r="G129" i="29"/>
  <c r="F129" i="29"/>
  <c r="E129" i="29"/>
  <c r="D129" i="29"/>
  <c r="C129" i="29"/>
  <c r="AA128" i="29"/>
  <c r="Z128" i="29"/>
  <c r="Y128" i="29"/>
  <c r="S128" i="29"/>
  <c r="R128" i="29"/>
  <c r="Q128" i="29"/>
  <c r="O128" i="29"/>
  <c r="N128" i="29"/>
  <c r="M128" i="29"/>
  <c r="L128" i="29"/>
  <c r="K128" i="29"/>
  <c r="J128" i="29"/>
  <c r="I128" i="29"/>
  <c r="G128" i="29"/>
  <c r="F128" i="29"/>
  <c r="E128" i="29"/>
  <c r="D128" i="29"/>
  <c r="C128" i="29"/>
  <c r="AA127" i="29"/>
  <c r="Z127" i="29"/>
  <c r="Y127" i="29"/>
  <c r="S127" i="29"/>
  <c r="R127" i="29"/>
  <c r="Q127" i="29"/>
  <c r="O127" i="29"/>
  <c r="N127" i="29"/>
  <c r="M127" i="29"/>
  <c r="L127" i="29"/>
  <c r="K127" i="29"/>
  <c r="J127" i="29"/>
  <c r="I127" i="29"/>
  <c r="H127" i="29"/>
  <c r="G127" i="29"/>
  <c r="F127" i="29"/>
  <c r="E127" i="29"/>
  <c r="D127" i="29"/>
  <c r="C127" i="29"/>
  <c r="AA126" i="29"/>
  <c r="Z126" i="29"/>
  <c r="Y126" i="29"/>
  <c r="S126" i="29"/>
  <c r="R126" i="29"/>
  <c r="Q126" i="29"/>
  <c r="O126" i="29"/>
  <c r="N126" i="29"/>
  <c r="M126" i="29"/>
  <c r="L126" i="29"/>
  <c r="K126" i="29"/>
  <c r="J126" i="29"/>
  <c r="I126" i="29"/>
  <c r="H126" i="29"/>
  <c r="G126" i="29"/>
  <c r="F126" i="29"/>
  <c r="E126" i="29"/>
  <c r="D126" i="29"/>
  <c r="C126" i="29"/>
  <c r="AA125" i="29"/>
  <c r="Z125" i="29"/>
  <c r="Y125" i="29"/>
  <c r="S125" i="29"/>
  <c r="R125" i="29"/>
  <c r="Q125" i="29"/>
  <c r="O125" i="29"/>
  <c r="N125" i="29"/>
  <c r="M125" i="29"/>
  <c r="L125" i="29"/>
  <c r="K125" i="29"/>
  <c r="J125" i="29"/>
  <c r="I125" i="29"/>
  <c r="H125" i="29"/>
  <c r="G125" i="29"/>
  <c r="F125" i="29"/>
  <c r="E125" i="29"/>
  <c r="D125" i="29"/>
  <c r="C125" i="29"/>
  <c r="AA124" i="29"/>
  <c r="Z124" i="29"/>
  <c r="Y124" i="29"/>
  <c r="S124" i="29"/>
  <c r="R124" i="29"/>
  <c r="Q124" i="29"/>
  <c r="O124" i="29"/>
  <c r="N124" i="29"/>
  <c r="M124" i="29"/>
  <c r="L124" i="29"/>
  <c r="K124" i="29"/>
  <c r="J124" i="29"/>
  <c r="I124" i="29"/>
  <c r="H124" i="29"/>
  <c r="G124" i="29"/>
  <c r="E124" i="29"/>
  <c r="D124" i="29"/>
  <c r="C124" i="29"/>
  <c r="AA123" i="29"/>
  <c r="Z123" i="29"/>
  <c r="Y123" i="29"/>
  <c r="S123" i="29"/>
  <c r="R123" i="29"/>
  <c r="Q123" i="29"/>
  <c r="O123" i="29"/>
  <c r="N123" i="29"/>
  <c r="M123" i="29"/>
  <c r="L123" i="29"/>
  <c r="K123" i="29"/>
  <c r="J123" i="29"/>
  <c r="I123" i="29"/>
  <c r="H123" i="29"/>
  <c r="G123" i="29"/>
  <c r="F123" i="29"/>
  <c r="E123" i="29"/>
  <c r="D123" i="29"/>
  <c r="C123" i="29"/>
  <c r="AA122" i="29"/>
  <c r="Z122" i="29"/>
  <c r="Y122" i="29"/>
  <c r="S122" i="29"/>
  <c r="R122" i="29"/>
  <c r="Q122" i="29"/>
  <c r="O122" i="29"/>
  <c r="N122" i="29"/>
  <c r="M122" i="29"/>
  <c r="L122" i="29"/>
  <c r="K122" i="29"/>
  <c r="J122" i="29"/>
  <c r="I122" i="29"/>
  <c r="H122" i="29"/>
  <c r="G122" i="29"/>
  <c r="F122" i="29"/>
  <c r="E122" i="29"/>
  <c r="D122" i="29"/>
  <c r="C122" i="29"/>
  <c r="AA121" i="29"/>
  <c r="Z121" i="29"/>
  <c r="Y121" i="29"/>
  <c r="S121" i="29"/>
  <c r="R121" i="29"/>
  <c r="Q121" i="29"/>
  <c r="O121" i="29"/>
  <c r="N121" i="29"/>
  <c r="M121" i="29"/>
  <c r="L121" i="29"/>
  <c r="K121" i="29"/>
  <c r="J121" i="29"/>
  <c r="I121" i="29"/>
  <c r="H121" i="29"/>
  <c r="G121" i="29"/>
  <c r="F121" i="29"/>
  <c r="E121" i="29"/>
  <c r="D121" i="29"/>
  <c r="C121" i="29"/>
  <c r="AA120" i="29"/>
  <c r="Z120" i="29"/>
  <c r="Y120" i="29"/>
  <c r="S120" i="29"/>
  <c r="R120" i="29"/>
  <c r="Q120" i="29"/>
  <c r="O120" i="29"/>
  <c r="N120" i="29"/>
  <c r="M120" i="29"/>
  <c r="L120" i="29"/>
  <c r="K120" i="29"/>
  <c r="J120" i="29"/>
  <c r="I120" i="29"/>
  <c r="H120" i="29"/>
  <c r="G120" i="29"/>
  <c r="F120" i="29"/>
  <c r="E120" i="29"/>
  <c r="D120" i="29"/>
  <c r="C120" i="29"/>
  <c r="AA119" i="29"/>
  <c r="Z119" i="29"/>
  <c r="Y119" i="29"/>
  <c r="S119" i="29"/>
  <c r="R119" i="29"/>
  <c r="Q119" i="29"/>
  <c r="O119" i="29"/>
  <c r="N119" i="29"/>
  <c r="M119" i="29"/>
  <c r="L119" i="29"/>
  <c r="K119" i="29"/>
  <c r="J119" i="29"/>
  <c r="I119" i="29"/>
  <c r="H119" i="29"/>
  <c r="G119" i="29"/>
  <c r="F119" i="29"/>
  <c r="E119" i="29"/>
  <c r="D119" i="29"/>
  <c r="C119" i="29"/>
  <c r="AA118" i="29"/>
  <c r="Z118" i="29"/>
  <c r="Y118" i="29"/>
  <c r="S118" i="29"/>
  <c r="R118" i="29"/>
  <c r="Q118" i="29"/>
  <c r="O118" i="29"/>
  <c r="N118" i="29"/>
  <c r="M118" i="29"/>
  <c r="L118" i="29"/>
  <c r="K118" i="29"/>
  <c r="J118" i="29"/>
  <c r="I118" i="29"/>
  <c r="H118" i="29"/>
  <c r="G118" i="29"/>
  <c r="F118" i="29"/>
  <c r="E118" i="29"/>
  <c r="D118" i="29"/>
  <c r="C118" i="29"/>
  <c r="AA117" i="29"/>
  <c r="Z117" i="29"/>
  <c r="Y117" i="29"/>
  <c r="S117" i="29"/>
  <c r="R117" i="29"/>
  <c r="Q117" i="29"/>
  <c r="O117" i="29"/>
  <c r="N117" i="29"/>
  <c r="L117" i="29"/>
  <c r="K117" i="29"/>
  <c r="J117" i="29"/>
  <c r="I117" i="29"/>
  <c r="H117" i="29"/>
  <c r="G117" i="29"/>
  <c r="F117" i="29"/>
  <c r="E117" i="29"/>
  <c r="D117" i="29"/>
  <c r="C117" i="29"/>
  <c r="AA116" i="29"/>
  <c r="Z116" i="29"/>
  <c r="Y116" i="29"/>
  <c r="S116" i="29"/>
  <c r="R116" i="29"/>
  <c r="Q116" i="29"/>
  <c r="O116" i="29"/>
  <c r="N116" i="29"/>
  <c r="M116" i="29"/>
  <c r="L116" i="29"/>
  <c r="K116" i="29"/>
  <c r="J116" i="29"/>
  <c r="I116" i="29"/>
  <c r="H116" i="29"/>
  <c r="G116" i="29"/>
  <c r="F116" i="29"/>
  <c r="E116" i="29"/>
  <c r="D116" i="29"/>
  <c r="C116" i="29"/>
  <c r="AA115" i="29"/>
  <c r="Z115" i="29"/>
  <c r="Y115" i="29"/>
  <c r="S115" i="29"/>
  <c r="R115" i="29"/>
  <c r="Q115" i="29"/>
  <c r="O115" i="29"/>
  <c r="N115" i="29"/>
  <c r="M115" i="29"/>
  <c r="L115" i="29"/>
  <c r="K115" i="29"/>
  <c r="J115" i="29"/>
  <c r="I115" i="29"/>
  <c r="H115" i="29"/>
  <c r="G115" i="29"/>
  <c r="F115" i="29"/>
  <c r="E115" i="29"/>
  <c r="D115" i="29"/>
  <c r="C115" i="29"/>
  <c r="AA114" i="29"/>
  <c r="Z114" i="29"/>
  <c r="Y114" i="29"/>
  <c r="S114" i="29"/>
  <c r="R114" i="29"/>
  <c r="Q114" i="29"/>
  <c r="O114" i="29"/>
  <c r="N114" i="29"/>
  <c r="M114" i="29"/>
  <c r="L114" i="29"/>
  <c r="K114" i="29"/>
  <c r="J114" i="29"/>
  <c r="I114" i="29"/>
  <c r="H114" i="29"/>
  <c r="G114" i="29"/>
  <c r="F114" i="29"/>
  <c r="E114" i="29"/>
  <c r="D114" i="29"/>
  <c r="C114" i="29"/>
  <c r="AA113" i="29"/>
  <c r="Z113" i="29"/>
  <c r="Y113" i="29"/>
  <c r="S113" i="29"/>
  <c r="R113" i="29"/>
  <c r="Q113" i="29"/>
  <c r="O113" i="29"/>
  <c r="N113" i="29"/>
  <c r="M113" i="29"/>
  <c r="L113" i="29"/>
  <c r="K113" i="29"/>
  <c r="J113" i="29"/>
  <c r="I113" i="29"/>
  <c r="H113" i="29"/>
  <c r="G113" i="29"/>
  <c r="F113" i="29"/>
  <c r="E113" i="29"/>
  <c r="D113" i="29"/>
  <c r="C113" i="29"/>
  <c r="AA112" i="29"/>
  <c r="Z112" i="29"/>
  <c r="Y112" i="29"/>
  <c r="S112" i="29"/>
  <c r="R112" i="29"/>
  <c r="Q112" i="29"/>
  <c r="O112" i="29"/>
  <c r="N112" i="29"/>
  <c r="M112" i="29"/>
  <c r="L112" i="29"/>
  <c r="K112" i="29"/>
  <c r="J112" i="29"/>
  <c r="I112" i="29"/>
  <c r="H112" i="29"/>
  <c r="G112" i="29"/>
  <c r="E112" i="29"/>
  <c r="D112" i="29"/>
  <c r="C112" i="29"/>
  <c r="AA111" i="29"/>
  <c r="Z111" i="29"/>
  <c r="Y111" i="29"/>
  <c r="S111" i="29"/>
  <c r="R111" i="29"/>
  <c r="Q111" i="29"/>
  <c r="O111" i="29"/>
  <c r="N111" i="29"/>
  <c r="M111" i="29"/>
  <c r="L111" i="29"/>
  <c r="K111" i="29"/>
  <c r="J111" i="29"/>
  <c r="I111" i="29"/>
  <c r="H111" i="29"/>
  <c r="G111" i="29"/>
  <c r="F111" i="29"/>
  <c r="E111" i="29"/>
  <c r="D111" i="29"/>
  <c r="C111" i="29"/>
  <c r="AA110" i="29"/>
  <c r="Z110" i="29"/>
  <c r="Y110" i="29"/>
  <c r="S110" i="29"/>
  <c r="R110" i="29"/>
  <c r="Q110" i="29"/>
  <c r="O110" i="29"/>
  <c r="N110" i="29"/>
  <c r="M110" i="29"/>
  <c r="L110" i="29"/>
  <c r="K110" i="29"/>
  <c r="J110" i="29"/>
  <c r="I110" i="29"/>
  <c r="H110" i="29"/>
  <c r="G110" i="29"/>
  <c r="F110" i="29"/>
  <c r="E110" i="29"/>
  <c r="D110" i="29"/>
  <c r="C110" i="29"/>
  <c r="AA109" i="29"/>
  <c r="Z109" i="29"/>
  <c r="Y109" i="29"/>
  <c r="S109" i="29"/>
  <c r="R109" i="29"/>
  <c r="Q109" i="29"/>
  <c r="O109" i="29"/>
  <c r="N109" i="29"/>
  <c r="M109" i="29"/>
  <c r="L109" i="29"/>
  <c r="K109" i="29"/>
  <c r="J109" i="29"/>
  <c r="I109" i="29"/>
  <c r="H109" i="29"/>
  <c r="G109" i="29"/>
  <c r="F109" i="29"/>
  <c r="E109" i="29"/>
  <c r="D109" i="29"/>
  <c r="C109" i="29"/>
  <c r="AA108" i="29"/>
  <c r="Z108" i="29"/>
  <c r="Y108" i="29"/>
  <c r="S108" i="29"/>
  <c r="R108" i="29"/>
  <c r="Q108" i="29"/>
  <c r="O108" i="29"/>
  <c r="N108" i="29"/>
  <c r="M108" i="29"/>
  <c r="L108" i="29"/>
  <c r="K108" i="29"/>
  <c r="J108" i="29"/>
  <c r="I108" i="29"/>
  <c r="H108" i="29"/>
  <c r="G108" i="29"/>
  <c r="F108" i="29"/>
  <c r="E108" i="29"/>
  <c r="D108" i="29"/>
  <c r="C108" i="29"/>
  <c r="AA107" i="29"/>
  <c r="Z107" i="29"/>
  <c r="Y107" i="29"/>
  <c r="S107" i="29"/>
  <c r="R107" i="29"/>
  <c r="Q107" i="29"/>
  <c r="O107" i="29"/>
  <c r="N107" i="29"/>
  <c r="M107" i="29"/>
  <c r="L107" i="29"/>
  <c r="K107" i="29"/>
  <c r="J107" i="29"/>
  <c r="I107" i="29"/>
  <c r="H107" i="29"/>
  <c r="G107" i="29"/>
  <c r="F107" i="29"/>
  <c r="E107" i="29"/>
  <c r="D107" i="29"/>
  <c r="C107" i="29"/>
  <c r="AA106" i="29"/>
  <c r="Z106" i="29"/>
  <c r="Y106" i="29"/>
  <c r="S106" i="29"/>
  <c r="R106" i="29"/>
  <c r="Q106" i="29"/>
  <c r="O106" i="29"/>
  <c r="N106" i="29"/>
  <c r="M106" i="29"/>
  <c r="L106" i="29"/>
  <c r="K106" i="29"/>
  <c r="J106" i="29"/>
  <c r="I106" i="29"/>
  <c r="H106" i="29"/>
  <c r="G106" i="29"/>
  <c r="F106" i="29"/>
  <c r="E106" i="29"/>
  <c r="D106" i="29"/>
  <c r="C106" i="29"/>
  <c r="I105" i="29"/>
  <c r="H105" i="29"/>
  <c r="G105" i="29"/>
  <c r="F105" i="29"/>
  <c r="E105" i="29"/>
  <c r="D105" i="29"/>
  <c r="C105" i="29"/>
  <c r="AA104" i="29"/>
  <c r="Z104" i="29"/>
  <c r="Y104" i="29"/>
  <c r="S104" i="29"/>
  <c r="R104" i="29"/>
  <c r="Q104" i="29"/>
  <c r="O104" i="29"/>
  <c r="N104" i="29"/>
  <c r="M104" i="29"/>
  <c r="L104" i="29"/>
  <c r="K104" i="29"/>
  <c r="J104" i="29"/>
  <c r="I104" i="29"/>
  <c r="H104" i="29"/>
  <c r="G104" i="29"/>
  <c r="F104" i="29"/>
  <c r="E104" i="29"/>
  <c r="D104" i="29"/>
  <c r="C104" i="29"/>
  <c r="AA103" i="29"/>
  <c r="Z103" i="29"/>
  <c r="Y103" i="29"/>
  <c r="S103" i="29"/>
  <c r="R103" i="29"/>
  <c r="Q103" i="29"/>
  <c r="O103" i="29"/>
  <c r="N103" i="29"/>
  <c r="M103" i="29"/>
  <c r="L103" i="29"/>
  <c r="K103" i="29"/>
  <c r="J103" i="29"/>
  <c r="I103" i="29"/>
  <c r="H103" i="29"/>
  <c r="G103" i="29"/>
  <c r="F103" i="29"/>
  <c r="E103" i="29"/>
  <c r="D103" i="29"/>
  <c r="C103" i="29"/>
  <c r="AA102" i="29"/>
  <c r="Z102" i="29"/>
  <c r="Y102" i="29"/>
  <c r="S102" i="29"/>
  <c r="R102" i="29"/>
  <c r="Q102" i="29"/>
  <c r="O102" i="29"/>
  <c r="N102" i="29"/>
  <c r="M102" i="29"/>
  <c r="L102" i="29"/>
  <c r="K102" i="29"/>
  <c r="J102" i="29"/>
  <c r="I102" i="29"/>
  <c r="H102" i="29"/>
  <c r="G102" i="29"/>
  <c r="F102" i="29"/>
  <c r="E102" i="29"/>
  <c r="D102" i="29"/>
  <c r="C102" i="29"/>
  <c r="AA101" i="29"/>
  <c r="Z101" i="29"/>
  <c r="Y101" i="29"/>
  <c r="S101" i="29"/>
  <c r="R101" i="29"/>
  <c r="Q101" i="29"/>
  <c r="O101" i="29"/>
  <c r="N101" i="29"/>
  <c r="M101" i="29"/>
  <c r="L101" i="29"/>
  <c r="K101" i="29"/>
  <c r="J101" i="29"/>
  <c r="I101" i="29"/>
  <c r="H101" i="29"/>
  <c r="G101" i="29"/>
  <c r="F101" i="29"/>
  <c r="E101" i="29"/>
  <c r="D101" i="29"/>
  <c r="C101" i="29"/>
  <c r="AA100" i="29"/>
  <c r="Z100" i="29"/>
  <c r="Y100" i="29"/>
  <c r="S100" i="29"/>
  <c r="R100" i="29"/>
  <c r="Q100" i="29"/>
  <c r="O100" i="29"/>
  <c r="N100" i="29"/>
  <c r="M100" i="29"/>
  <c r="L100" i="29"/>
  <c r="K100" i="29"/>
  <c r="J100" i="29"/>
  <c r="I100" i="29"/>
  <c r="H100" i="29"/>
  <c r="G100" i="29"/>
  <c r="F100" i="29"/>
  <c r="E100" i="29"/>
  <c r="D100" i="29"/>
  <c r="C100" i="29"/>
  <c r="AA99" i="29"/>
  <c r="Z99" i="29"/>
  <c r="Y99" i="29"/>
  <c r="S99" i="29"/>
  <c r="R99" i="29"/>
  <c r="Q99" i="29"/>
  <c r="O99" i="29"/>
  <c r="N99" i="29"/>
  <c r="M99" i="29"/>
  <c r="L99" i="29"/>
  <c r="K99" i="29"/>
  <c r="J99" i="29"/>
  <c r="I99" i="29"/>
  <c r="H99" i="29"/>
  <c r="G99" i="29"/>
  <c r="F99" i="29"/>
  <c r="E99" i="29"/>
  <c r="D99" i="29"/>
  <c r="C99" i="29"/>
  <c r="AA98" i="29"/>
  <c r="Z98" i="29"/>
  <c r="Y98" i="29"/>
  <c r="S98" i="29"/>
  <c r="R98" i="29"/>
  <c r="Q98" i="29"/>
  <c r="O98" i="29"/>
  <c r="N98" i="29"/>
  <c r="M98" i="29"/>
  <c r="L98" i="29"/>
  <c r="K98" i="29"/>
  <c r="J98" i="29"/>
  <c r="I98" i="29"/>
  <c r="H98" i="29"/>
  <c r="G98" i="29"/>
  <c r="F98" i="29"/>
  <c r="E98" i="29"/>
  <c r="D98" i="29"/>
  <c r="C98" i="29"/>
  <c r="AA97" i="29"/>
  <c r="Z97" i="29"/>
  <c r="Y97" i="29"/>
  <c r="S97" i="29"/>
  <c r="R97" i="29"/>
  <c r="Q97" i="29"/>
  <c r="O97" i="29"/>
  <c r="N97" i="29"/>
  <c r="M97" i="29"/>
  <c r="L97" i="29"/>
  <c r="K97" i="29"/>
  <c r="J97" i="29"/>
  <c r="I97" i="29"/>
  <c r="H97" i="29"/>
  <c r="G97" i="29"/>
  <c r="F97" i="29"/>
  <c r="E97" i="29"/>
  <c r="D97" i="29"/>
  <c r="C97" i="29"/>
  <c r="AA96" i="29"/>
  <c r="Z96" i="29"/>
  <c r="Y96" i="29"/>
  <c r="S96" i="29"/>
  <c r="R96" i="29"/>
  <c r="Q96" i="29"/>
  <c r="O96" i="29"/>
  <c r="N96" i="29"/>
  <c r="M96" i="29"/>
  <c r="L96" i="29"/>
  <c r="K96" i="29"/>
  <c r="J96" i="29"/>
  <c r="I96" i="29"/>
  <c r="H96" i="29"/>
  <c r="G96" i="29"/>
  <c r="E96" i="29"/>
  <c r="D96" i="29"/>
  <c r="C96" i="29"/>
  <c r="AA95" i="29"/>
  <c r="Z95" i="29"/>
  <c r="Y95" i="29"/>
  <c r="S95" i="29"/>
  <c r="R95" i="29"/>
  <c r="Q95" i="29"/>
  <c r="O95" i="29"/>
  <c r="N95" i="29"/>
  <c r="M95" i="29"/>
  <c r="L95" i="29"/>
  <c r="K95" i="29"/>
  <c r="J95" i="29"/>
  <c r="I95" i="29"/>
  <c r="H95" i="29"/>
  <c r="G95" i="29"/>
  <c r="F95" i="29"/>
  <c r="E95" i="29"/>
  <c r="D95" i="29"/>
  <c r="C95" i="29"/>
  <c r="AA94" i="29"/>
  <c r="Z94" i="29"/>
  <c r="Y94" i="29"/>
  <c r="S94" i="29"/>
  <c r="R94" i="29"/>
  <c r="Q94" i="29"/>
  <c r="O94" i="29"/>
  <c r="N94" i="29"/>
  <c r="M94" i="29"/>
  <c r="L94" i="29"/>
  <c r="K94" i="29"/>
  <c r="J94" i="29"/>
  <c r="I94" i="29"/>
  <c r="H94" i="29"/>
  <c r="G94" i="29"/>
  <c r="F94" i="29"/>
  <c r="E94" i="29"/>
  <c r="D94" i="29"/>
  <c r="C94" i="29"/>
  <c r="AA93" i="29"/>
  <c r="Z93" i="29"/>
  <c r="Y93" i="29"/>
  <c r="S93" i="29"/>
  <c r="R93" i="29"/>
  <c r="Q93" i="29"/>
  <c r="O93" i="29"/>
  <c r="N93" i="29"/>
  <c r="M93" i="29"/>
  <c r="L93" i="29"/>
  <c r="K93" i="29"/>
  <c r="J93" i="29"/>
  <c r="I93" i="29"/>
  <c r="H93" i="29"/>
  <c r="G93" i="29"/>
  <c r="F93" i="29"/>
  <c r="E93" i="29"/>
  <c r="D93" i="29"/>
  <c r="C93" i="29"/>
  <c r="AA92" i="29"/>
  <c r="Z92" i="29"/>
  <c r="Y92" i="29"/>
  <c r="S92" i="29"/>
  <c r="R92" i="29"/>
  <c r="Q92" i="29"/>
  <c r="O92" i="29"/>
  <c r="N92" i="29"/>
  <c r="M92" i="29"/>
  <c r="L92" i="29"/>
  <c r="K92" i="29"/>
  <c r="J92" i="29"/>
  <c r="I92" i="29"/>
  <c r="H92" i="29"/>
  <c r="G92" i="29"/>
  <c r="F92" i="29"/>
  <c r="E92" i="29"/>
  <c r="D92" i="29"/>
  <c r="C92" i="29"/>
  <c r="AA89" i="29"/>
  <c r="Z89" i="29"/>
  <c r="Y89" i="29"/>
  <c r="W89" i="29"/>
  <c r="V89" i="29"/>
  <c r="U89" i="29"/>
  <c r="S89" i="29"/>
  <c r="R89" i="29"/>
  <c r="Q89" i="29"/>
  <c r="P89" i="29"/>
  <c r="O89" i="29"/>
  <c r="N89" i="29"/>
  <c r="M89" i="29"/>
  <c r="L89" i="29"/>
  <c r="K89" i="29"/>
  <c r="J89" i="29"/>
  <c r="I89" i="29"/>
  <c r="G89" i="29"/>
  <c r="E89" i="29"/>
  <c r="D89" i="29"/>
  <c r="C89" i="29"/>
  <c r="B89" i="29"/>
  <c r="H85" i="29"/>
  <c r="H89" i="29" s="1"/>
  <c r="F81" i="29"/>
  <c r="F124" i="29" s="1"/>
  <c r="F69" i="29"/>
  <c r="F112" i="29" s="1"/>
  <c r="F53" i="29"/>
  <c r="F96" i="29" s="1"/>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C3" i="29"/>
  <c r="D3" i="29" s="1"/>
  <c r="E3" i="29" s="1"/>
  <c r="F3" i="29" s="1"/>
  <c r="G3" i="29" s="1"/>
  <c r="W47" i="30" l="1"/>
  <c r="K132" i="29"/>
  <c r="M132" i="29"/>
  <c r="N132" i="29"/>
  <c r="C132" i="29"/>
  <c r="O132" i="29"/>
  <c r="L132" i="29"/>
  <c r="D132" i="29"/>
  <c r="R132" i="29"/>
  <c r="Q132" i="29"/>
  <c r="G132" i="29"/>
  <c r="S132" i="29"/>
  <c r="E132" i="29"/>
  <c r="Y132" i="29"/>
  <c r="I132" i="29"/>
  <c r="Z132" i="29"/>
  <c r="J132" i="29"/>
  <c r="AA132" i="29"/>
  <c r="R46" i="14"/>
  <c r="T46" i="14" s="1"/>
  <c r="F132" i="29"/>
  <c r="H128" i="29"/>
  <c r="H132" i="29" s="1"/>
  <c r="F89" i="29"/>
  <c r="AO8" i="25" l="1"/>
  <c r="AO18" i="25"/>
  <c r="AO20" i="25"/>
  <c r="AO21" i="25"/>
  <c r="AO22" i="25"/>
  <c r="AO24" i="25"/>
  <c r="AO25" i="25"/>
  <c r="AO29" i="25"/>
  <c r="AO30" i="25"/>
  <c r="AO39" i="25"/>
  <c r="AO41" i="25"/>
  <c r="AO43" i="25"/>
  <c r="AO44" i="25"/>
  <c r="AO47" i="25"/>
  <c r="AO48" i="25"/>
  <c r="E50" i="25"/>
  <c r="H50" i="25"/>
  <c r="J50" i="25"/>
  <c r="J54" i="25" s="1"/>
  <c r="K50" i="25"/>
  <c r="K54" i="25" s="1"/>
  <c r="M50" i="25"/>
  <c r="M54" i="25" s="1"/>
  <c r="N50" i="25"/>
  <c r="N54" i="25" s="1"/>
  <c r="P50" i="25"/>
  <c r="P54" i="25" s="1"/>
  <c r="Q50" i="25"/>
  <c r="Q54" i="25" s="1"/>
  <c r="S50" i="25"/>
  <c r="S54" i="25" s="1"/>
  <c r="T50" i="25"/>
  <c r="V50" i="25"/>
  <c r="W50" i="25"/>
  <c r="Y50" i="25"/>
  <c r="Z50" i="25"/>
  <c r="AB50" i="25"/>
  <c r="AE50" i="25"/>
  <c r="AF50" i="25"/>
  <c r="AF54" i="25" s="1"/>
  <c r="AH50" i="25"/>
  <c r="AH54" i="25" s="1"/>
  <c r="AI50" i="25"/>
  <c r="AI54" i="25" s="1"/>
  <c r="AK50" i="25"/>
  <c r="AK54" i="25" s="1"/>
  <c r="AM50" i="25"/>
  <c r="AM54" i="25" s="1"/>
  <c r="T54" i="25"/>
  <c r="V54" i="25"/>
  <c r="W54" i="25"/>
  <c r="Y54" i="25"/>
  <c r="Z54" i="25"/>
  <c r="AB54" i="25"/>
  <c r="AE54" i="25"/>
  <c r="AI56" i="25"/>
  <c r="B48" i="24"/>
  <c r="C48" i="24"/>
  <c r="D48" i="24"/>
  <c r="F48" i="24"/>
  <c r="G48" i="24"/>
  <c r="H48" i="24"/>
  <c r="J48" i="24"/>
  <c r="K48" i="24"/>
  <c r="L48" i="24"/>
  <c r="B65" i="24"/>
  <c r="C65" i="24"/>
  <c r="D65" i="24"/>
  <c r="F65" i="24"/>
  <c r="G65" i="24"/>
  <c r="H65" i="24"/>
  <c r="J65" i="24"/>
  <c r="K65" i="24"/>
  <c r="L65" i="24"/>
  <c r="B62" i="23"/>
  <c r="C62" i="23"/>
  <c r="D62" i="23"/>
  <c r="F62" i="23"/>
  <c r="G62" i="23"/>
  <c r="H62" i="23"/>
  <c r="I62" i="23"/>
  <c r="D7" i="22"/>
  <c r="K7" i="22"/>
  <c r="G8" i="22"/>
  <c r="K8" i="22"/>
  <c r="D9" i="22"/>
  <c r="K9" i="22"/>
  <c r="G10" i="22"/>
  <c r="K10" i="22"/>
  <c r="D11" i="22"/>
  <c r="K11" i="22"/>
  <c r="D12" i="22"/>
  <c r="D13" i="22"/>
  <c r="K13" i="22"/>
  <c r="G14" i="22"/>
  <c r="K14" i="22"/>
  <c r="G15" i="22"/>
  <c r="K15" i="22"/>
  <c r="G16" i="22"/>
  <c r="D17" i="22"/>
  <c r="K17" i="22"/>
  <c r="D18" i="22"/>
  <c r="G19" i="22"/>
  <c r="K19" i="22"/>
  <c r="G20" i="22"/>
  <c r="K20" i="22"/>
  <c r="D21" i="22"/>
  <c r="K21" i="22"/>
  <c r="G22" i="22"/>
  <c r="K22" i="22"/>
  <c r="G23" i="22"/>
  <c r="K23" i="22"/>
  <c r="D24" i="22"/>
  <c r="K24" i="22"/>
  <c r="G25" i="22"/>
  <c r="K25" i="22"/>
  <c r="K26" i="22"/>
  <c r="K27" i="22"/>
  <c r="D28" i="22"/>
  <c r="K28" i="22"/>
  <c r="D29" i="22"/>
  <c r="K29" i="22"/>
  <c r="G30" i="22"/>
  <c r="K30" i="22"/>
  <c r="D31" i="22"/>
  <c r="K31" i="22"/>
  <c r="G32" i="22"/>
  <c r="K32" i="22"/>
  <c r="D33" i="22"/>
  <c r="K33" i="22"/>
  <c r="G34" i="22"/>
  <c r="K34" i="22"/>
  <c r="G35" i="22"/>
  <c r="K35" i="22"/>
  <c r="G36" i="22"/>
  <c r="K36" i="22"/>
  <c r="G37" i="22"/>
  <c r="K37" i="22"/>
  <c r="G38" i="22"/>
  <c r="K38" i="22"/>
  <c r="G39" i="22"/>
  <c r="K39" i="22"/>
  <c r="G41" i="22"/>
  <c r="K41" i="22"/>
  <c r="D42" i="22"/>
  <c r="K42" i="22"/>
  <c r="G43" i="22"/>
  <c r="K43" i="22"/>
  <c r="G44" i="22"/>
  <c r="K44" i="22"/>
  <c r="G45" i="22"/>
  <c r="K45" i="22"/>
  <c r="G46" i="22"/>
  <c r="K46" i="22"/>
  <c r="B48" i="22"/>
  <c r="C48" i="22"/>
  <c r="C62" i="22" s="1"/>
  <c r="C64" i="22" s="1"/>
  <c r="E48" i="22"/>
  <c r="I48" i="22"/>
  <c r="J48" i="22"/>
  <c r="L48" i="22"/>
  <c r="D52" i="22"/>
  <c r="K52" i="22"/>
  <c r="D53" i="22"/>
  <c r="K53" i="22"/>
  <c r="D55" i="22"/>
  <c r="K55" i="22"/>
  <c r="D57" i="22"/>
  <c r="K57" i="22"/>
  <c r="D58" i="22"/>
  <c r="K58" i="22"/>
  <c r="B59" i="22"/>
  <c r="C59" i="22"/>
  <c r="I59" i="22"/>
  <c r="J59" i="22"/>
  <c r="B61" i="22"/>
  <c r="E64" i="22"/>
  <c r="L64" i="22"/>
  <c r="D6" i="21"/>
  <c r="G6" i="21"/>
  <c r="J6" i="21"/>
  <c r="D7" i="21"/>
  <c r="G7" i="21"/>
  <c r="J7" i="21"/>
  <c r="D8" i="21"/>
  <c r="G8" i="21"/>
  <c r="J8" i="21"/>
  <c r="D9" i="21"/>
  <c r="G9" i="21"/>
  <c r="G46" i="21" s="1"/>
  <c r="J9" i="21"/>
  <c r="D10" i="21"/>
  <c r="G10" i="21"/>
  <c r="J10" i="21"/>
  <c r="D11" i="21"/>
  <c r="G11" i="21"/>
  <c r="J11" i="21"/>
  <c r="D12" i="21"/>
  <c r="G12" i="21"/>
  <c r="J12" i="21"/>
  <c r="D13" i="21"/>
  <c r="G13" i="21"/>
  <c r="J13" i="21"/>
  <c r="D14" i="21"/>
  <c r="G14" i="21"/>
  <c r="J14" i="21"/>
  <c r="D15" i="21"/>
  <c r="G15" i="21"/>
  <c r="J15" i="21"/>
  <c r="D16" i="21"/>
  <c r="G16" i="21"/>
  <c r="J16" i="21"/>
  <c r="D17" i="21"/>
  <c r="G17" i="21"/>
  <c r="J17" i="21"/>
  <c r="D18" i="21"/>
  <c r="G18" i="21"/>
  <c r="J18" i="21"/>
  <c r="D19" i="21"/>
  <c r="G19" i="21"/>
  <c r="J19" i="21"/>
  <c r="D20" i="21"/>
  <c r="G20" i="21"/>
  <c r="J20" i="21"/>
  <c r="D21" i="21"/>
  <c r="G21" i="21"/>
  <c r="J21" i="21"/>
  <c r="D22" i="21"/>
  <c r="G22" i="21"/>
  <c r="J22" i="21"/>
  <c r="D23" i="21"/>
  <c r="G23" i="21"/>
  <c r="J23" i="21"/>
  <c r="D24" i="21"/>
  <c r="G24" i="21"/>
  <c r="J24" i="21"/>
  <c r="D25" i="21"/>
  <c r="G25" i="21"/>
  <c r="J25" i="21"/>
  <c r="D26" i="21"/>
  <c r="G26" i="21"/>
  <c r="J26" i="21"/>
  <c r="D27" i="21"/>
  <c r="G27" i="21"/>
  <c r="J27" i="21"/>
  <c r="D28" i="21"/>
  <c r="G28" i="21"/>
  <c r="J28" i="21"/>
  <c r="D29" i="21"/>
  <c r="G29" i="21"/>
  <c r="J29" i="21"/>
  <c r="D30" i="21"/>
  <c r="G30" i="21"/>
  <c r="J30" i="21"/>
  <c r="D31" i="21"/>
  <c r="G31" i="21"/>
  <c r="J31" i="21"/>
  <c r="D32" i="21"/>
  <c r="G32" i="21"/>
  <c r="J32" i="21"/>
  <c r="D33" i="21"/>
  <c r="G33" i="21"/>
  <c r="J33" i="21"/>
  <c r="D34" i="21"/>
  <c r="G34" i="21"/>
  <c r="J34" i="21"/>
  <c r="D35" i="21"/>
  <c r="G35" i="21"/>
  <c r="J35" i="21"/>
  <c r="D36" i="21"/>
  <c r="G36" i="21"/>
  <c r="J36" i="21"/>
  <c r="D37" i="21"/>
  <c r="G37" i="21"/>
  <c r="J37" i="21"/>
  <c r="D38" i="21"/>
  <c r="G38" i="21"/>
  <c r="J38" i="21"/>
  <c r="D39" i="21"/>
  <c r="G39" i="21"/>
  <c r="J39" i="21"/>
  <c r="D40" i="21"/>
  <c r="G40" i="21"/>
  <c r="J40" i="21"/>
  <c r="D41" i="21"/>
  <c r="G41" i="21"/>
  <c r="J41" i="21"/>
  <c r="D42" i="21"/>
  <c r="G42" i="21"/>
  <c r="J42" i="21"/>
  <c r="D43" i="21"/>
  <c r="G43" i="21"/>
  <c r="J43" i="21"/>
  <c r="D44" i="21"/>
  <c r="G44" i="21"/>
  <c r="J44" i="21"/>
  <c r="B46" i="21"/>
  <c r="C46" i="21"/>
  <c r="E46" i="21"/>
  <c r="F46" i="21"/>
  <c r="H46" i="21"/>
  <c r="I46" i="21"/>
  <c r="F7" i="20"/>
  <c r="F8" i="20"/>
  <c r="I8" i="20" s="1"/>
  <c r="H8" i="20"/>
  <c r="F9" i="20"/>
  <c r="F10" i="20"/>
  <c r="I10" i="20" s="1"/>
  <c r="H10" i="20"/>
  <c r="F11" i="20"/>
  <c r="H11" i="20"/>
  <c r="I11" i="20"/>
  <c r="F12" i="20"/>
  <c r="H12" i="20"/>
  <c r="I12" i="20"/>
  <c r="F13" i="20"/>
  <c r="F14" i="20"/>
  <c r="I14" i="20" s="1"/>
  <c r="H14" i="20"/>
  <c r="F15" i="20"/>
  <c r="H15" i="20"/>
  <c r="I15" i="20"/>
  <c r="F16" i="20"/>
  <c r="H16" i="20"/>
  <c r="I16" i="20"/>
  <c r="F17" i="20"/>
  <c r="F18" i="20"/>
  <c r="I18" i="20" s="1"/>
  <c r="H18" i="20"/>
  <c r="F19" i="20"/>
  <c r="H19" i="20"/>
  <c r="I19" i="20"/>
  <c r="F20" i="20"/>
  <c r="H20" i="20"/>
  <c r="I20" i="20"/>
  <c r="F21" i="20"/>
  <c r="F22" i="20"/>
  <c r="H22" i="20"/>
  <c r="I22" i="20"/>
  <c r="F23" i="20"/>
  <c r="F24" i="20"/>
  <c r="F25" i="20"/>
  <c r="F26" i="20"/>
  <c r="I26" i="20" s="1"/>
  <c r="H26" i="20"/>
  <c r="F27" i="20"/>
  <c r="H27" i="20"/>
  <c r="I27" i="20"/>
  <c r="F28" i="20"/>
  <c r="F29" i="20"/>
  <c r="H29" i="20"/>
  <c r="I29" i="20"/>
  <c r="F30" i="20"/>
  <c r="H30" i="20"/>
  <c r="I30" i="20"/>
  <c r="F31" i="20"/>
  <c r="F32" i="20"/>
  <c r="I32" i="20" s="1"/>
  <c r="H32" i="20"/>
  <c r="F33" i="20"/>
  <c r="H33" i="20"/>
  <c r="I33" i="20"/>
  <c r="F34" i="20"/>
  <c r="H34" i="20"/>
  <c r="I34" i="20"/>
  <c r="F35" i="20"/>
  <c r="F36" i="20"/>
  <c r="I36" i="20" s="1"/>
  <c r="H36" i="20"/>
  <c r="F37" i="20"/>
  <c r="H37" i="20"/>
  <c r="I37" i="20"/>
  <c r="F38" i="20"/>
  <c r="H38" i="20"/>
  <c r="I38" i="20"/>
  <c r="F39" i="20"/>
  <c r="F40" i="20"/>
  <c r="H40" i="20"/>
  <c r="I40" i="20"/>
  <c r="F41" i="20"/>
  <c r="F42" i="20"/>
  <c r="I42" i="20" s="1"/>
  <c r="H42" i="20"/>
  <c r="F43" i="20"/>
  <c r="F44" i="20"/>
  <c r="I44" i="20" s="1"/>
  <c r="H44" i="20"/>
  <c r="F45" i="20"/>
  <c r="H45" i="20"/>
  <c r="I45" i="20"/>
  <c r="B46" i="20"/>
  <c r="C46" i="20"/>
  <c r="D46" i="20"/>
  <c r="F46" i="20"/>
  <c r="G46" i="20"/>
  <c r="D7" i="19"/>
  <c r="E7" i="19"/>
  <c r="D8" i="19"/>
  <c r="E8" i="19"/>
  <c r="D9" i="19"/>
  <c r="E9" i="19"/>
  <c r="D10" i="19"/>
  <c r="E10" i="19"/>
  <c r="D11" i="19"/>
  <c r="E11" i="19"/>
  <c r="D12" i="19"/>
  <c r="E12" i="19"/>
  <c r="D13" i="19"/>
  <c r="E13" i="19"/>
  <c r="D14" i="19"/>
  <c r="E14" i="19"/>
  <c r="D16" i="19"/>
  <c r="E16" i="19"/>
  <c r="D15" i="19"/>
  <c r="E15" i="19"/>
  <c r="D17" i="19"/>
  <c r="E17" i="19"/>
  <c r="D18" i="19"/>
  <c r="E18" i="19"/>
  <c r="D19" i="19"/>
  <c r="E19" i="19"/>
  <c r="D20" i="19"/>
  <c r="E20" i="19"/>
  <c r="D21" i="19"/>
  <c r="E21" i="19"/>
  <c r="D22" i="19"/>
  <c r="E22" i="19"/>
  <c r="D23" i="19"/>
  <c r="E23" i="19"/>
  <c r="D24" i="19"/>
  <c r="E24" i="19"/>
  <c r="D25" i="19"/>
  <c r="E25" i="19"/>
  <c r="D26" i="19"/>
  <c r="E26" i="19"/>
  <c r="D27" i="19"/>
  <c r="E27" i="19"/>
  <c r="D28" i="19"/>
  <c r="E28" i="19"/>
  <c r="D29" i="19"/>
  <c r="E29" i="19"/>
  <c r="D30" i="19"/>
  <c r="E30" i="19"/>
  <c r="D32" i="19"/>
  <c r="E32" i="19"/>
  <c r="D33" i="19"/>
  <c r="E33" i="19"/>
  <c r="D34" i="19"/>
  <c r="E34" i="19"/>
  <c r="D35" i="19"/>
  <c r="E35" i="19"/>
  <c r="D36" i="19"/>
  <c r="E36" i="19"/>
  <c r="D37" i="19"/>
  <c r="E37" i="19"/>
  <c r="D38" i="19"/>
  <c r="E38" i="19"/>
  <c r="D39" i="19"/>
  <c r="E39" i="19"/>
  <c r="D40" i="19"/>
  <c r="E40" i="19"/>
  <c r="D41" i="19"/>
  <c r="E41" i="19"/>
  <c r="D42" i="19"/>
  <c r="E42" i="19"/>
  <c r="D43" i="19"/>
  <c r="E43" i="19"/>
  <c r="D44" i="19"/>
  <c r="E44" i="19"/>
  <c r="D45" i="19"/>
  <c r="E45" i="19"/>
  <c r="D46" i="19"/>
  <c r="E46" i="19"/>
  <c r="D47" i="19"/>
  <c r="E47" i="19"/>
  <c r="C48" i="19"/>
  <c r="N7" i="18"/>
  <c r="P7" i="18" s="1"/>
  <c r="N8" i="18"/>
  <c r="P8" i="18" s="1"/>
  <c r="N9" i="18"/>
  <c r="P9" i="18" s="1"/>
  <c r="N10" i="18"/>
  <c r="P10" i="18" s="1"/>
  <c r="N11" i="18"/>
  <c r="P11" i="18" s="1"/>
  <c r="N12" i="18"/>
  <c r="P12" i="18"/>
  <c r="N13" i="18"/>
  <c r="P13" i="18" s="1"/>
  <c r="N14" i="18"/>
  <c r="P14" i="18" s="1"/>
  <c r="N15" i="18"/>
  <c r="P15" i="18" s="1"/>
  <c r="N16" i="18"/>
  <c r="P16" i="18" s="1"/>
  <c r="N17" i="18"/>
  <c r="P17" i="18" s="1"/>
  <c r="N18" i="18"/>
  <c r="P18" i="18" s="1"/>
  <c r="N19" i="18"/>
  <c r="P19" i="18" s="1"/>
  <c r="N20" i="18"/>
  <c r="P20" i="18"/>
  <c r="N21" i="18"/>
  <c r="P21" i="18" s="1"/>
  <c r="N22" i="18"/>
  <c r="P22" i="18" s="1"/>
  <c r="N23" i="18"/>
  <c r="P23" i="18" s="1"/>
  <c r="N24" i="18"/>
  <c r="P24" i="18" s="1"/>
  <c r="N25" i="18"/>
  <c r="P25" i="18" s="1"/>
  <c r="N26" i="18"/>
  <c r="P26" i="18" s="1"/>
  <c r="N27" i="18"/>
  <c r="P27" i="18" s="1"/>
  <c r="N28" i="18"/>
  <c r="P28" i="18"/>
  <c r="N29" i="18"/>
  <c r="P29" i="18" s="1"/>
  <c r="N30" i="18"/>
  <c r="P30" i="18" s="1"/>
  <c r="N31" i="18"/>
  <c r="P31" i="18" s="1"/>
  <c r="N32" i="18"/>
  <c r="P32" i="18" s="1"/>
  <c r="N33" i="18"/>
  <c r="P33" i="18" s="1"/>
  <c r="N34" i="18"/>
  <c r="P34" i="18" s="1"/>
  <c r="N35" i="18"/>
  <c r="P35" i="18" s="1"/>
  <c r="N36" i="18"/>
  <c r="P36" i="18" s="1"/>
  <c r="N37" i="18"/>
  <c r="P37" i="18" s="1"/>
  <c r="N38" i="18"/>
  <c r="P38" i="18" s="1"/>
  <c r="N39" i="18"/>
  <c r="P39" i="18" s="1"/>
  <c r="N40" i="18"/>
  <c r="P40" i="18" s="1"/>
  <c r="N41" i="18"/>
  <c r="P41" i="18" s="1"/>
  <c r="N42" i="18"/>
  <c r="P42" i="18" s="1"/>
  <c r="N43" i="18"/>
  <c r="P43" i="18" s="1"/>
  <c r="N44" i="18"/>
  <c r="P44" i="18"/>
  <c r="N45" i="18"/>
  <c r="P45" i="18" s="1"/>
  <c r="N46" i="18"/>
  <c r="P46" i="18" s="1"/>
  <c r="B48" i="18"/>
  <c r="C48" i="18"/>
  <c r="D48" i="18"/>
  <c r="E48" i="18"/>
  <c r="F48" i="18"/>
  <c r="G48" i="18"/>
  <c r="H48" i="18"/>
  <c r="I48" i="18"/>
  <c r="J48" i="18"/>
  <c r="K48" i="18"/>
  <c r="L48" i="18"/>
  <c r="M48" i="18"/>
  <c r="N7" i="17"/>
  <c r="P7" i="17" s="1"/>
  <c r="N8" i="17"/>
  <c r="P8" i="17" s="1"/>
  <c r="N9" i="17"/>
  <c r="P9" i="17" s="1"/>
  <c r="N10" i="17"/>
  <c r="P10" i="17" s="1"/>
  <c r="N11" i="17"/>
  <c r="P11" i="17" s="1"/>
  <c r="N12" i="17"/>
  <c r="P12" i="17" s="1"/>
  <c r="N13" i="17"/>
  <c r="P13" i="17" s="1"/>
  <c r="N14" i="17"/>
  <c r="P14" i="17" s="1"/>
  <c r="N15" i="17"/>
  <c r="P15" i="17" s="1"/>
  <c r="N16" i="17"/>
  <c r="P16" i="17" s="1"/>
  <c r="N17" i="17"/>
  <c r="P17" i="17" s="1"/>
  <c r="N18" i="17"/>
  <c r="P18" i="17" s="1"/>
  <c r="N19" i="17"/>
  <c r="P19" i="17" s="1"/>
  <c r="N20" i="17"/>
  <c r="P20" i="17" s="1"/>
  <c r="N21" i="17"/>
  <c r="P21" i="17" s="1"/>
  <c r="N22" i="17"/>
  <c r="P22" i="17" s="1"/>
  <c r="N23" i="17"/>
  <c r="P23" i="17" s="1"/>
  <c r="N24" i="17"/>
  <c r="P24" i="17" s="1"/>
  <c r="N25" i="17"/>
  <c r="P25" i="17" s="1"/>
  <c r="N26" i="17"/>
  <c r="P26" i="17" s="1"/>
  <c r="N27" i="17"/>
  <c r="P27" i="17"/>
  <c r="N28" i="17"/>
  <c r="P28" i="17" s="1"/>
  <c r="N29" i="17"/>
  <c r="P29" i="17" s="1"/>
  <c r="N30" i="17"/>
  <c r="P30" i="17" s="1"/>
  <c r="N31" i="17"/>
  <c r="P31" i="17" s="1"/>
  <c r="N32" i="17"/>
  <c r="P32" i="17" s="1"/>
  <c r="N33" i="17"/>
  <c r="P33" i="17" s="1"/>
  <c r="N34" i="17"/>
  <c r="P34" i="17" s="1"/>
  <c r="N35" i="17"/>
  <c r="P35" i="17" s="1"/>
  <c r="N36" i="17"/>
  <c r="P36" i="17" s="1"/>
  <c r="N37" i="17"/>
  <c r="P37" i="17" s="1"/>
  <c r="N38" i="17"/>
  <c r="P38" i="17" s="1"/>
  <c r="N39" i="17"/>
  <c r="P39" i="17" s="1"/>
  <c r="N40" i="17"/>
  <c r="P40" i="17" s="1"/>
  <c r="N41" i="17"/>
  <c r="P41" i="17" s="1"/>
  <c r="N42" i="17"/>
  <c r="P42" i="17" s="1"/>
  <c r="N43" i="17"/>
  <c r="P43" i="17" s="1"/>
  <c r="N44" i="17"/>
  <c r="P44" i="17" s="1"/>
  <c r="N45" i="17"/>
  <c r="P45" i="17" s="1"/>
  <c r="N46" i="17"/>
  <c r="P46" i="17" s="1"/>
  <c r="B48" i="17"/>
  <c r="C48" i="17"/>
  <c r="D48" i="17"/>
  <c r="E48" i="17"/>
  <c r="F48" i="17"/>
  <c r="G48" i="17"/>
  <c r="H48" i="17"/>
  <c r="I48" i="17"/>
  <c r="J48" i="17"/>
  <c r="K48" i="17"/>
  <c r="L48" i="17"/>
  <c r="M48" i="17"/>
  <c r="B48" i="2"/>
  <c r="C48" i="2"/>
  <c r="D48" i="2"/>
  <c r="E48" i="2"/>
  <c r="F48" i="2"/>
  <c r="G48" i="2"/>
  <c r="H48" i="2"/>
  <c r="I48" i="2"/>
  <c r="J48" i="2"/>
  <c r="K48" i="2"/>
  <c r="L48" i="2"/>
  <c r="M48" i="2"/>
  <c r="N48" i="2"/>
  <c r="S48" i="2"/>
  <c r="T48" i="2"/>
  <c r="W48" i="2"/>
  <c r="Z48" i="2"/>
  <c r="P7" i="3"/>
  <c r="W7" i="3"/>
  <c r="P8" i="3"/>
  <c r="W8" i="3"/>
  <c r="P9" i="3"/>
  <c r="W9" i="3"/>
  <c r="P10" i="3"/>
  <c r="W10" i="3"/>
  <c r="P11" i="3"/>
  <c r="W11" i="3"/>
  <c r="P12" i="3"/>
  <c r="W12" i="3"/>
  <c r="P13" i="3"/>
  <c r="W13" i="3"/>
  <c r="P14" i="3"/>
  <c r="W14" i="3"/>
  <c r="P15" i="3"/>
  <c r="W15" i="3"/>
  <c r="P16" i="3"/>
  <c r="W16" i="3"/>
  <c r="P17" i="3"/>
  <c r="W17" i="3"/>
  <c r="P18" i="3"/>
  <c r="W18" i="3"/>
  <c r="P19" i="3"/>
  <c r="W19" i="3"/>
  <c r="P20" i="3"/>
  <c r="W20" i="3"/>
  <c r="P21" i="3"/>
  <c r="W21" i="3"/>
  <c r="P22" i="3"/>
  <c r="W22" i="3"/>
  <c r="P23" i="3"/>
  <c r="W23" i="3"/>
  <c r="P24" i="3"/>
  <c r="W24" i="3"/>
  <c r="P25" i="3"/>
  <c r="W25" i="3"/>
  <c r="P26" i="3"/>
  <c r="W26" i="3"/>
  <c r="P27" i="3"/>
  <c r="W27" i="3"/>
  <c r="P28" i="3"/>
  <c r="W28" i="3"/>
  <c r="P29" i="3"/>
  <c r="W29" i="3"/>
  <c r="P30" i="3"/>
  <c r="W30" i="3"/>
  <c r="P31" i="3"/>
  <c r="W31" i="3"/>
  <c r="P32" i="3"/>
  <c r="W32" i="3"/>
  <c r="P33" i="3"/>
  <c r="W33" i="3"/>
  <c r="P34" i="3"/>
  <c r="W34" i="3"/>
  <c r="P35" i="3"/>
  <c r="W35" i="3"/>
  <c r="P36" i="3"/>
  <c r="W36" i="3"/>
  <c r="P37" i="3"/>
  <c r="W37" i="3"/>
  <c r="P38" i="3"/>
  <c r="W38" i="3"/>
  <c r="P39" i="3"/>
  <c r="W39" i="3"/>
  <c r="P40" i="3"/>
  <c r="W40" i="3"/>
  <c r="P41" i="3"/>
  <c r="W41" i="3"/>
  <c r="P42" i="3"/>
  <c r="W42" i="3"/>
  <c r="P43" i="3"/>
  <c r="W43" i="3"/>
  <c r="P44" i="3"/>
  <c r="W44" i="3"/>
  <c r="P45" i="3"/>
  <c r="W45" i="3"/>
  <c r="P46" i="3"/>
  <c r="W46" i="3"/>
  <c r="B48" i="3"/>
  <c r="C48" i="3"/>
  <c r="D48" i="3"/>
  <c r="E48" i="3"/>
  <c r="F48" i="3"/>
  <c r="G48" i="3"/>
  <c r="H48" i="3"/>
  <c r="I48" i="3"/>
  <c r="J48" i="3"/>
  <c r="K48" i="3"/>
  <c r="L48" i="3"/>
  <c r="M48" i="3"/>
  <c r="N48" i="3"/>
  <c r="O48" i="3"/>
  <c r="R48" i="3"/>
  <c r="S48" i="3"/>
  <c r="U48" i="3"/>
  <c r="V48" i="3"/>
  <c r="N5" i="27"/>
  <c r="Q5" i="27"/>
  <c r="R5" i="27"/>
  <c r="N6" i="27"/>
  <c r="Q6" i="27"/>
  <c r="R6" i="27"/>
  <c r="N7" i="27"/>
  <c r="Q7" i="27"/>
  <c r="N8" i="27"/>
  <c r="Q8" i="27"/>
  <c r="R8" i="27"/>
  <c r="N9" i="27"/>
  <c r="Q9" i="27"/>
  <c r="R9" i="27"/>
  <c r="N10" i="27"/>
  <c r="Q10" i="27"/>
  <c r="R10" i="27"/>
  <c r="N11" i="27"/>
  <c r="Q11" i="27"/>
  <c r="R11" i="27"/>
  <c r="N12" i="27"/>
  <c r="Q12" i="27"/>
  <c r="N13" i="27"/>
  <c r="Q13" i="27"/>
  <c r="R13" i="27"/>
  <c r="N14" i="27"/>
  <c r="Q14" i="27"/>
  <c r="N15" i="27"/>
  <c r="Q15" i="27"/>
  <c r="R15" i="27"/>
  <c r="N16" i="27"/>
  <c r="Q16" i="27"/>
  <c r="R16" i="27"/>
  <c r="N17" i="27"/>
  <c r="Q17" i="27"/>
  <c r="R17" i="27"/>
  <c r="N18" i="27"/>
  <c r="Q18" i="27"/>
  <c r="N19" i="27"/>
  <c r="Q19" i="27"/>
  <c r="N20" i="27"/>
  <c r="Q20" i="27"/>
  <c r="R20" i="27"/>
  <c r="N21" i="27"/>
  <c r="Q21" i="27"/>
  <c r="R21" i="27"/>
  <c r="N22" i="27"/>
  <c r="Q22" i="27"/>
  <c r="N23" i="27"/>
  <c r="Q23" i="27"/>
  <c r="R23" i="27"/>
  <c r="N24" i="27"/>
  <c r="Q24" i="27"/>
  <c r="R24" i="27"/>
  <c r="N25" i="27"/>
  <c r="Q25" i="27"/>
  <c r="R25" i="27"/>
  <c r="N26" i="27"/>
  <c r="Q26" i="27"/>
  <c r="R26" i="27"/>
  <c r="N27" i="27"/>
  <c r="Q27" i="27"/>
  <c r="R27" i="27"/>
  <c r="N28" i="27"/>
  <c r="Q28" i="27"/>
  <c r="R28" i="27"/>
  <c r="N29" i="27"/>
  <c r="Q29" i="27"/>
  <c r="N30" i="27"/>
  <c r="Q30" i="27"/>
  <c r="R30" i="27"/>
  <c r="N31" i="27"/>
  <c r="Q31" i="27"/>
  <c r="R31" i="27"/>
  <c r="N32" i="27"/>
  <c r="Q32" i="27"/>
  <c r="R32" i="27"/>
  <c r="N33" i="27"/>
  <c r="Q33" i="27"/>
  <c r="R33" i="27"/>
  <c r="N34" i="27"/>
  <c r="Q34" i="27"/>
  <c r="R34" i="27"/>
  <c r="N35" i="27"/>
  <c r="Q35" i="27"/>
  <c r="R35" i="27"/>
  <c r="B36" i="27"/>
  <c r="N36" i="27" s="1"/>
  <c r="Q36" i="27"/>
  <c r="R36" i="27"/>
  <c r="N37" i="27"/>
  <c r="Q37" i="27"/>
  <c r="R37" i="27"/>
  <c r="N38" i="27"/>
  <c r="Q38" i="27"/>
  <c r="N39" i="27"/>
  <c r="Q39" i="27"/>
  <c r="R39" i="27"/>
  <c r="N40" i="27"/>
  <c r="Q40" i="27"/>
  <c r="N41" i="27"/>
  <c r="Q41" i="27"/>
  <c r="R41" i="27"/>
  <c r="N42" i="27"/>
  <c r="Q42" i="27"/>
  <c r="N43" i="27"/>
  <c r="Q43" i="27"/>
  <c r="N44" i="27"/>
  <c r="Q44" i="27"/>
  <c r="R44" i="27"/>
  <c r="B46" i="27"/>
  <c r="C46" i="27"/>
  <c r="D46" i="27"/>
  <c r="E46" i="27"/>
  <c r="F46" i="27"/>
  <c r="G46" i="27"/>
  <c r="H46" i="27"/>
  <c r="I46" i="27"/>
  <c r="J46" i="27"/>
  <c r="K46" i="27"/>
  <c r="L46" i="27"/>
  <c r="M46" i="27"/>
  <c r="O46" i="27"/>
  <c r="P46" i="27"/>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B50" i="5"/>
  <c r="C50" i="5"/>
  <c r="D50" i="5"/>
  <c r="E50" i="5"/>
  <c r="F50" i="5"/>
  <c r="G50" i="5"/>
  <c r="H50" i="5"/>
  <c r="I50" i="5"/>
  <c r="J50" i="5"/>
  <c r="K50" i="5"/>
  <c r="L50" i="5"/>
  <c r="M50" i="5"/>
  <c r="O50" i="5"/>
  <c r="N10" i="6"/>
  <c r="Q10" i="6" s="1"/>
  <c r="N11" i="6"/>
  <c r="Q11" i="6" s="1"/>
  <c r="N12" i="6"/>
  <c r="R12" i="6" s="1"/>
  <c r="N13" i="6"/>
  <c r="Q13" i="6" s="1"/>
  <c r="N14" i="6"/>
  <c r="Q14" i="6" s="1"/>
  <c r="N15" i="6"/>
  <c r="Q15" i="6" s="1"/>
  <c r="N16" i="6"/>
  <c r="R16" i="6" s="1"/>
  <c r="N17" i="6"/>
  <c r="Q17" i="6" s="1"/>
  <c r="N18" i="6"/>
  <c r="R18" i="6" s="1"/>
  <c r="N19" i="6"/>
  <c r="Q19" i="6" s="1"/>
  <c r="N20" i="6"/>
  <c r="R20" i="6" s="1"/>
  <c r="N21" i="6"/>
  <c r="Q21" i="6" s="1"/>
  <c r="N22" i="6"/>
  <c r="Q22" i="6" s="1"/>
  <c r="N23" i="6"/>
  <c r="Q23" i="6" s="1"/>
  <c r="N24" i="6"/>
  <c r="R24" i="6" s="1"/>
  <c r="N25" i="6"/>
  <c r="Q25" i="6" s="1"/>
  <c r="N26" i="6"/>
  <c r="Q26" i="6" s="1"/>
  <c r="N27" i="6"/>
  <c r="Q27" i="6" s="1"/>
  <c r="N28" i="6"/>
  <c r="R28" i="6" s="1"/>
  <c r="N29" i="6"/>
  <c r="Q29" i="6" s="1"/>
  <c r="N30" i="6"/>
  <c r="R30" i="6" s="1"/>
  <c r="N31" i="6"/>
  <c r="Q31" i="6" s="1"/>
  <c r="N32" i="6"/>
  <c r="R32" i="6" s="1"/>
  <c r="N33" i="6"/>
  <c r="Q33" i="6" s="1"/>
  <c r="N34" i="6"/>
  <c r="Q34" i="6" s="1"/>
  <c r="N35" i="6"/>
  <c r="Q35" i="6" s="1"/>
  <c r="N36" i="6"/>
  <c r="R36" i="6" s="1"/>
  <c r="N37" i="6"/>
  <c r="Q37" i="6" s="1"/>
  <c r="N38" i="6"/>
  <c r="Q38" i="6" s="1"/>
  <c r="N39" i="6"/>
  <c r="Q39" i="6" s="1"/>
  <c r="N40" i="6"/>
  <c r="R40" i="6" s="1"/>
  <c r="N41" i="6"/>
  <c r="Q41" i="6" s="1"/>
  <c r="N42" i="6"/>
  <c r="R42" i="6" s="1"/>
  <c r="N43" i="6"/>
  <c r="Q43" i="6" s="1"/>
  <c r="N44" i="6"/>
  <c r="R44" i="6" s="1"/>
  <c r="N45" i="6"/>
  <c r="Q45" i="6" s="1"/>
  <c r="N46" i="6"/>
  <c r="Q46" i="6" s="1"/>
  <c r="N47" i="6"/>
  <c r="Q47" i="6" s="1"/>
  <c r="N48" i="6"/>
  <c r="R48" i="6" s="1"/>
  <c r="N49" i="6"/>
  <c r="Q49" i="6" s="1"/>
  <c r="B51" i="6"/>
  <c r="C51" i="6"/>
  <c r="D51" i="6"/>
  <c r="E51" i="6"/>
  <c r="F51" i="6"/>
  <c r="G51" i="6"/>
  <c r="H51" i="6"/>
  <c r="I51" i="6"/>
  <c r="J51" i="6"/>
  <c r="K51" i="6"/>
  <c r="L51" i="6"/>
  <c r="M51" i="6"/>
  <c r="O51" i="6"/>
  <c r="P51" i="6"/>
  <c r="S51" i="6"/>
  <c r="N10" i="7"/>
  <c r="R10" i="7" s="1"/>
  <c r="N11" i="7"/>
  <c r="R11" i="7" s="1"/>
  <c r="N12" i="7"/>
  <c r="R12" i="7" s="1"/>
  <c r="N13" i="7"/>
  <c r="R13" i="7" s="1"/>
  <c r="N14" i="7"/>
  <c r="Q14" i="7" s="1"/>
  <c r="S14" i="7" s="1"/>
  <c r="N15" i="7"/>
  <c r="Q15" i="7" s="1"/>
  <c r="S15" i="7" s="1"/>
  <c r="N16" i="7"/>
  <c r="Q16" i="7" s="1"/>
  <c r="S16" i="7" s="1"/>
  <c r="N17" i="7"/>
  <c r="Q17" i="7" s="1"/>
  <c r="S17" i="7" s="1"/>
  <c r="N18" i="7"/>
  <c r="Q18" i="7" s="1"/>
  <c r="S18" i="7" s="1"/>
  <c r="N19" i="7"/>
  <c r="Q19" i="7" s="1"/>
  <c r="S19" i="7" s="1"/>
  <c r="N20" i="7"/>
  <c r="Q20" i="7" s="1"/>
  <c r="S20" i="7" s="1"/>
  <c r="N21" i="7"/>
  <c r="Q21" i="7" s="1"/>
  <c r="S21" i="7" s="1"/>
  <c r="N22" i="7"/>
  <c r="Q22" i="7" s="1"/>
  <c r="S22" i="7" s="1"/>
  <c r="N23" i="7"/>
  <c r="Q23" i="7" s="1"/>
  <c r="S23" i="7" s="1"/>
  <c r="N24" i="7"/>
  <c r="Q24" i="7" s="1"/>
  <c r="S24" i="7" s="1"/>
  <c r="N25" i="7"/>
  <c r="R25" i="7" s="1"/>
  <c r="N26" i="7"/>
  <c r="R26" i="7" s="1"/>
  <c r="N27" i="7"/>
  <c r="R27" i="7" s="1"/>
  <c r="N28" i="7"/>
  <c r="R28" i="7" s="1"/>
  <c r="N29" i="7"/>
  <c r="R29" i="7" s="1"/>
  <c r="N30" i="7"/>
  <c r="Q30" i="7" s="1"/>
  <c r="S30" i="7" s="1"/>
  <c r="N31" i="7"/>
  <c r="Q31" i="7" s="1"/>
  <c r="S31" i="7" s="1"/>
  <c r="N32" i="7"/>
  <c r="Q32" i="7" s="1"/>
  <c r="S32" i="7" s="1"/>
  <c r="N33" i="7"/>
  <c r="Q33" i="7" s="1"/>
  <c r="S33" i="7" s="1"/>
  <c r="N34" i="7"/>
  <c r="Q34" i="7" s="1"/>
  <c r="S34" i="7" s="1"/>
  <c r="N35" i="7"/>
  <c r="Q35" i="7" s="1"/>
  <c r="S35" i="7" s="1"/>
  <c r="N36" i="7"/>
  <c r="Q36" i="7" s="1"/>
  <c r="S36" i="7" s="1"/>
  <c r="N37" i="7"/>
  <c r="Q37" i="7" s="1"/>
  <c r="S37" i="7" s="1"/>
  <c r="N38" i="7"/>
  <c r="Q38" i="7" s="1"/>
  <c r="S38" i="7" s="1"/>
  <c r="N39" i="7"/>
  <c r="R39" i="7" s="1"/>
  <c r="N40" i="7"/>
  <c r="R40" i="7" s="1"/>
  <c r="N41" i="7"/>
  <c r="R41" i="7" s="1"/>
  <c r="N42" i="7"/>
  <c r="R42" i="7" s="1"/>
  <c r="N43" i="7"/>
  <c r="Q43" i="7" s="1"/>
  <c r="S43" i="7" s="1"/>
  <c r="N44" i="7"/>
  <c r="R44" i="7" s="1"/>
  <c r="N45" i="7"/>
  <c r="Q45" i="7" s="1"/>
  <c r="S45" i="7" s="1"/>
  <c r="N46" i="7"/>
  <c r="Q46" i="7" s="1"/>
  <c r="S46" i="7" s="1"/>
  <c r="N47" i="7"/>
  <c r="Q47" i="7" s="1"/>
  <c r="S47" i="7" s="1"/>
  <c r="N48" i="7"/>
  <c r="Q48" i="7" s="1"/>
  <c r="S48" i="7" s="1"/>
  <c r="N49" i="7"/>
  <c r="R49" i="7" s="1"/>
  <c r="B51" i="7"/>
  <c r="C51" i="7"/>
  <c r="D51" i="7"/>
  <c r="E51" i="7"/>
  <c r="F51" i="7"/>
  <c r="G51" i="7"/>
  <c r="H51" i="7"/>
  <c r="I51" i="7"/>
  <c r="J51" i="7"/>
  <c r="K51" i="7"/>
  <c r="L51" i="7"/>
  <c r="M51" i="7"/>
  <c r="O51" i="7"/>
  <c r="P51" i="7"/>
  <c r="N10" i="8"/>
  <c r="Q10" i="8" s="1"/>
  <c r="S10" i="8" s="1"/>
  <c r="N11" i="8"/>
  <c r="Q11" i="8" s="1"/>
  <c r="S11" i="8" s="1"/>
  <c r="N12" i="8"/>
  <c r="Q12" i="8" s="1"/>
  <c r="S12" i="8" s="1"/>
  <c r="N13" i="8"/>
  <c r="Q13" i="8" s="1"/>
  <c r="S13" i="8" s="1"/>
  <c r="N14" i="8"/>
  <c r="Q14" i="8" s="1"/>
  <c r="S14" i="8" s="1"/>
  <c r="N15" i="8"/>
  <c r="Q15" i="8" s="1"/>
  <c r="S15" i="8" s="1"/>
  <c r="N16" i="8"/>
  <c r="Q16" i="8" s="1"/>
  <c r="S16" i="8" s="1"/>
  <c r="N17" i="8"/>
  <c r="Q17" i="8" s="1"/>
  <c r="S17" i="8" s="1"/>
  <c r="N18" i="8"/>
  <c r="R18" i="8" s="1"/>
  <c r="N19" i="8"/>
  <c r="Q19" i="8" s="1"/>
  <c r="S19" i="8" s="1"/>
  <c r="N20" i="8"/>
  <c r="R20" i="8" s="1"/>
  <c r="N21" i="8"/>
  <c r="R21" i="8" s="1"/>
  <c r="N22" i="8"/>
  <c r="R22" i="8" s="1"/>
  <c r="N23" i="8"/>
  <c r="R23" i="8" s="1"/>
  <c r="N24" i="8"/>
  <c r="Q24" i="8" s="1"/>
  <c r="S24" i="8" s="1"/>
  <c r="N25" i="8"/>
  <c r="Q25" i="8" s="1"/>
  <c r="S25" i="8" s="1"/>
  <c r="N26" i="8"/>
  <c r="R26" i="8" s="1"/>
  <c r="N27" i="8"/>
  <c r="Q27" i="8" s="1"/>
  <c r="S27" i="8" s="1"/>
  <c r="N28" i="8"/>
  <c r="Q28" i="8" s="1"/>
  <c r="S28" i="8" s="1"/>
  <c r="N29" i="8"/>
  <c r="Q29" i="8" s="1"/>
  <c r="S29" i="8" s="1"/>
  <c r="N30" i="8"/>
  <c r="R30" i="8" s="1"/>
  <c r="N31" i="8"/>
  <c r="Q31" i="8" s="1"/>
  <c r="S31" i="8" s="1"/>
  <c r="N32" i="8"/>
  <c r="R32" i="8" s="1"/>
  <c r="N33" i="8"/>
  <c r="R33" i="8" s="1"/>
  <c r="N34" i="8"/>
  <c r="R34" i="8" s="1"/>
  <c r="N35" i="8"/>
  <c r="R35" i="8" s="1"/>
  <c r="N36" i="8"/>
  <c r="R36" i="8" s="1"/>
  <c r="N37" i="8"/>
  <c r="R37" i="8" s="1"/>
  <c r="N38" i="8"/>
  <c r="Q38" i="8" s="1"/>
  <c r="S38" i="8" s="1"/>
  <c r="N39" i="8"/>
  <c r="R39" i="8" s="1"/>
  <c r="N40" i="8"/>
  <c r="R40" i="8" s="1"/>
  <c r="N41" i="8"/>
  <c r="R41" i="8" s="1"/>
  <c r="N42" i="8"/>
  <c r="R42" i="8" s="1"/>
  <c r="N43" i="8"/>
  <c r="Q43" i="8"/>
  <c r="S43" i="8" s="1"/>
  <c r="N44" i="8"/>
  <c r="R44" i="8" s="1"/>
  <c r="N45" i="8"/>
  <c r="Q45" i="8" s="1"/>
  <c r="S45" i="8" s="1"/>
  <c r="N46" i="8"/>
  <c r="Q46" i="8" s="1"/>
  <c r="S46" i="8" s="1"/>
  <c r="N47" i="8"/>
  <c r="Q47" i="8" s="1"/>
  <c r="S47" i="8" s="1"/>
  <c r="N48" i="8"/>
  <c r="Q48" i="8" s="1"/>
  <c r="S48" i="8" s="1"/>
  <c r="N49" i="8"/>
  <c r="R49" i="8" s="1"/>
  <c r="B51" i="8"/>
  <c r="C51" i="8"/>
  <c r="D51" i="8"/>
  <c r="E51" i="8"/>
  <c r="F51" i="8"/>
  <c r="G51" i="8"/>
  <c r="H51" i="8"/>
  <c r="I51" i="8"/>
  <c r="J51" i="8"/>
  <c r="K51" i="8"/>
  <c r="L51" i="8"/>
  <c r="M51" i="8"/>
  <c r="O51" i="8"/>
  <c r="P51" i="8"/>
  <c r="P10" i="9"/>
  <c r="S10" i="9" s="1"/>
  <c r="P11" i="9"/>
  <c r="T11" i="9" s="1"/>
  <c r="P12" i="9"/>
  <c r="T12" i="9" s="1"/>
  <c r="P13" i="9"/>
  <c r="S13" i="9" s="1"/>
  <c r="P14" i="9"/>
  <c r="S14" i="9" s="1"/>
  <c r="P15" i="9"/>
  <c r="T15" i="9" s="1"/>
  <c r="P16" i="9"/>
  <c r="T16" i="9" s="1"/>
  <c r="P17" i="9"/>
  <c r="S17" i="9" s="1"/>
  <c r="P18" i="9"/>
  <c r="T18" i="9" s="1"/>
  <c r="P19" i="9"/>
  <c r="S19" i="9" s="1"/>
  <c r="P20" i="9"/>
  <c r="T20" i="9" s="1"/>
  <c r="P21" i="9"/>
  <c r="T21" i="9" s="1"/>
  <c r="P22" i="9"/>
  <c r="S22" i="9" s="1"/>
  <c r="P23" i="9"/>
  <c r="S23" i="9" s="1"/>
  <c r="P24" i="9"/>
  <c r="S24" i="9" s="1"/>
  <c r="P25" i="9"/>
  <c r="T25" i="9" s="1"/>
  <c r="P26" i="9"/>
  <c r="S26" i="9" s="1"/>
  <c r="P27" i="9"/>
  <c r="S27" i="9" s="1"/>
  <c r="P28" i="9"/>
  <c r="S28" i="9" s="1"/>
  <c r="P29" i="9"/>
  <c r="S29" i="9" s="1"/>
  <c r="P30" i="9"/>
  <c r="T30" i="9" s="1"/>
  <c r="P31" i="9"/>
  <c r="S31" i="9" s="1"/>
  <c r="P32" i="9"/>
  <c r="S32" i="9" s="1"/>
  <c r="P33" i="9"/>
  <c r="T33" i="9" s="1"/>
  <c r="P34" i="9"/>
  <c r="T34" i="9" s="1"/>
  <c r="P35" i="9"/>
  <c r="T35" i="9" s="1"/>
  <c r="P36" i="9"/>
  <c r="S36" i="9" s="1"/>
  <c r="P37" i="9"/>
  <c r="T37" i="9" s="1"/>
  <c r="P38" i="9"/>
  <c r="S38" i="9" s="1"/>
  <c r="P39" i="9"/>
  <c r="S39" i="9" s="1"/>
  <c r="P40" i="9"/>
  <c r="T40" i="9" s="1"/>
  <c r="P41" i="9"/>
  <c r="T41" i="9" s="1"/>
  <c r="P42" i="9"/>
  <c r="S42" i="9" s="1"/>
  <c r="T42" i="9"/>
  <c r="P43" i="9"/>
  <c r="S43" i="9" s="1"/>
  <c r="P44" i="9"/>
  <c r="T44" i="9" s="1"/>
  <c r="P45" i="9"/>
  <c r="S45" i="9" s="1"/>
  <c r="P46" i="9"/>
  <c r="T46" i="9" s="1"/>
  <c r="P47" i="9"/>
  <c r="S47" i="9" s="1"/>
  <c r="P48" i="9"/>
  <c r="S48" i="9" s="1"/>
  <c r="P49" i="9"/>
  <c r="T49" i="9" s="1"/>
  <c r="B51" i="9"/>
  <c r="C51" i="9"/>
  <c r="D51" i="9"/>
  <c r="E51" i="9"/>
  <c r="F51" i="9"/>
  <c r="G51" i="9"/>
  <c r="H51" i="9"/>
  <c r="I51" i="9"/>
  <c r="J51" i="9"/>
  <c r="K51" i="9"/>
  <c r="L51" i="9"/>
  <c r="M51" i="9"/>
  <c r="N51" i="9"/>
  <c r="O51" i="9"/>
  <c r="Q51" i="9"/>
  <c r="R51" i="9"/>
  <c r="P6" i="10"/>
  <c r="P7" i="10"/>
  <c r="T7" i="10" s="1"/>
  <c r="X50" i="29" s="1"/>
  <c r="P8" i="10"/>
  <c r="P9" i="10"/>
  <c r="P10" i="10"/>
  <c r="P11" i="10"/>
  <c r="T11" i="10" s="1"/>
  <c r="X54" i="29" s="1"/>
  <c r="P12" i="10"/>
  <c r="P13" i="10"/>
  <c r="P14" i="10"/>
  <c r="P15" i="10"/>
  <c r="T15" i="10" s="1"/>
  <c r="X58" i="29" s="1"/>
  <c r="P16" i="10"/>
  <c r="P17" i="10"/>
  <c r="P18" i="10"/>
  <c r="P19" i="10"/>
  <c r="T19" i="10" s="1"/>
  <c r="X62" i="29" s="1"/>
  <c r="P20" i="10"/>
  <c r="P21" i="10"/>
  <c r="P22" i="10"/>
  <c r="P23" i="10"/>
  <c r="T23" i="10" s="1"/>
  <c r="X66" i="29" s="1"/>
  <c r="P24" i="10"/>
  <c r="P25" i="10"/>
  <c r="P26" i="10"/>
  <c r="P27" i="10"/>
  <c r="T27" i="10" s="1"/>
  <c r="X70" i="29" s="1"/>
  <c r="P28" i="10"/>
  <c r="P29" i="10"/>
  <c r="P30" i="10"/>
  <c r="P31" i="10"/>
  <c r="T31" i="10" s="1"/>
  <c r="X74" i="29" s="1"/>
  <c r="P32" i="10"/>
  <c r="P33" i="10"/>
  <c r="P34" i="10"/>
  <c r="P35" i="10"/>
  <c r="T35" i="10" s="1"/>
  <c r="X78" i="29" s="1"/>
  <c r="P36" i="10"/>
  <c r="P38" i="10"/>
  <c r="P39" i="10"/>
  <c r="T39" i="10" s="1"/>
  <c r="X82" i="29" s="1"/>
  <c r="P40" i="10"/>
  <c r="P41" i="10"/>
  <c r="P42" i="10"/>
  <c r="P43" i="10"/>
  <c r="T43" i="10" s="1"/>
  <c r="X86" i="29" s="1"/>
  <c r="P44" i="10"/>
  <c r="P45" i="10"/>
  <c r="D47" i="10"/>
  <c r="E47" i="10"/>
  <c r="F47" i="10"/>
  <c r="G47" i="10"/>
  <c r="H47" i="10"/>
  <c r="I47" i="10"/>
  <c r="J47" i="10"/>
  <c r="K47" i="10"/>
  <c r="L47" i="10"/>
  <c r="M47" i="10"/>
  <c r="N47" i="10"/>
  <c r="O47" i="10"/>
  <c r="Q47" i="10"/>
  <c r="O6" i="11"/>
  <c r="R6" i="11" s="1"/>
  <c r="O7" i="11"/>
  <c r="S7" i="11" s="1"/>
  <c r="O8" i="11"/>
  <c r="O9" i="11"/>
  <c r="S9" i="11" s="1"/>
  <c r="O10" i="11"/>
  <c r="R10" i="11" s="1"/>
  <c r="O11" i="11"/>
  <c r="R11" i="11" s="1"/>
  <c r="O12" i="11"/>
  <c r="O13" i="11"/>
  <c r="R13" i="11" s="1"/>
  <c r="O14" i="11"/>
  <c r="R14" i="11" s="1"/>
  <c r="O15" i="11"/>
  <c r="R15" i="11" s="1"/>
  <c r="O16" i="11"/>
  <c r="R16" i="11" s="1"/>
  <c r="O17" i="11"/>
  <c r="S17" i="11" s="1"/>
  <c r="O18" i="11"/>
  <c r="S18" i="11" s="1"/>
  <c r="O19" i="11"/>
  <c r="R19" i="11" s="1"/>
  <c r="O20" i="11"/>
  <c r="R20" i="11" s="1"/>
  <c r="O21" i="11"/>
  <c r="R21" i="11" s="1"/>
  <c r="O22" i="11"/>
  <c r="R22" i="11" s="1"/>
  <c r="O23" i="11"/>
  <c r="R23" i="11" s="1"/>
  <c r="O24" i="11"/>
  <c r="R24" i="11" s="1"/>
  <c r="O25" i="11"/>
  <c r="R25" i="11" s="1"/>
  <c r="O26" i="11"/>
  <c r="R26" i="11" s="1"/>
  <c r="O27" i="11"/>
  <c r="S27" i="11" s="1"/>
  <c r="O28" i="11"/>
  <c r="R28" i="11" s="1"/>
  <c r="O29" i="11"/>
  <c r="R29" i="11" s="1"/>
  <c r="O30" i="11"/>
  <c r="S30" i="11" s="1"/>
  <c r="O31" i="11"/>
  <c r="S31" i="11" s="1"/>
  <c r="O32" i="11"/>
  <c r="R32" i="11" s="1"/>
  <c r="S32" i="11"/>
  <c r="O33" i="11"/>
  <c r="R33" i="11" s="1"/>
  <c r="O34" i="11"/>
  <c r="S34" i="11" s="1"/>
  <c r="O35" i="11"/>
  <c r="R35" i="11" s="1"/>
  <c r="O36" i="11"/>
  <c r="R36" i="11" s="1"/>
  <c r="O37" i="11"/>
  <c r="S37" i="11" s="1"/>
  <c r="O38" i="11"/>
  <c r="S38" i="11" s="1"/>
  <c r="O39" i="11"/>
  <c r="S39" i="11" s="1"/>
  <c r="O40" i="11"/>
  <c r="R40" i="11" s="1"/>
  <c r="O41" i="11"/>
  <c r="R41" i="11" s="1"/>
  <c r="O42" i="11"/>
  <c r="R42" i="11" s="1"/>
  <c r="O43" i="11"/>
  <c r="R43" i="11" s="1"/>
  <c r="O44" i="11"/>
  <c r="R44" i="11" s="1"/>
  <c r="O45" i="11"/>
  <c r="S45" i="11" s="1"/>
  <c r="B47" i="11"/>
  <c r="C47" i="11"/>
  <c r="D47" i="11"/>
  <c r="E47" i="11"/>
  <c r="F47" i="11"/>
  <c r="G47" i="11"/>
  <c r="H47" i="11"/>
  <c r="I47" i="11"/>
  <c r="J47" i="11"/>
  <c r="K47" i="11"/>
  <c r="L47" i="11"/>
  <c r="M47" i="11"/>
  <c r="N47" i="11"/>
  <c r="P47" i="11"/>
  <c r="Q47" i="11"/>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C46" i="12"/>
  <c r="D46" i="12"/>
  <c r="E46" i="12"/>
  <c r="F46" i="12"/>
  <c r="G46" i="12"/>
  <c r="H46" i="12"/>
  <c r="I46" i="12"/>
  <c r="J46" i="12"/>
  <c r="K46" i="12"/>
  <c r="L46" i="12"/>
  <c r="M46" i="12"/>
  <c r="N46" i="12"/>
  <c r="O46" i="12"/>
  <c r="Q46" i="12"/>
  <c r="AO50" i="25" l="1"/>
  <c r="AO54" i="25" s="1"/>
  <c r="K59" i="22"/>
  <c r="J62" i="22"/>
  <c r="J64" i="22" s="1"/>
  <c r="G48" i="22"/>
  <c r="G62" i="22" s="1"/>
  <c r="G64" i="22" s="1"/>
  <c r="B62" i="22"/>
  <c r="B64" i="22" s="1"/>
  <c r="D59" i="22"/>
  <c r="R6" i="10"/>
  <c r="T6" i="10"/>
  <c r="X49" i="29" s="1"/>
  <c r="S42" i="10"/>
  <c r="T42" i="10"/>
  <c r="X85" i="29" s="1"/>
  <c r="R30" i="10"/>
  <c r="T30" i="10"/>
  <c r="X73" i="29" s="1"/>
  <c r="S18" i="10"/>
  <c r="T18" i="10"/>
  <c r="X61" i="29" s="1"/>
  <c r="R41" i="10"/>
  <c r="T41" i="10"/>
  <c r="X84" i="29" s="1"/>
  <c r="S29" i="10"/>
  <c r="T29" i="10"/>
  <c r="X72" i="29" s="1"/>
  <c r="S17" i="10"/>
  <c r="T17" i="10"/>
  <c r="X60" i="29" s="1"/>
  <c r="S38" i="10"/>
  <c r="T38" i="10"/>
  <c r="X81" i="29" s="1"/>
  <c r="S26" i="10"/>
  <c r="T26" i="10"/>
  <c r="X69" i="29" s="1"/>
  <c r="R14" i="10"/>
  <c r="T14" i="10"/>
  <c r="X57" i="29" s="1"/>
  <c r="S28" i="10"/>
  <c r="T28" i="10"/>
  <c r="X71" i="29" s="1"/>
  <c r="S37" i="10"/>
  <c r="T37" i="10"/>
  <c r="X80" i="29" s="1"/>
  <c r="R25" i="10"/>
  <c r="T25" i="10"/>
  <c r="X68" i="29" s="1"/>
  <c r="S13" i="10"/>
  <c r="T13" i="10"/>
  <c r="X56" i="29" s="1"/>
  <c r="S16" i="10"/>
  <c r="T16" i="10"/>
  <c r="X59" i="29" s="1"/>
  <c r="S36" i="10"/>
  <c r="T36" i="10"/>
  <c r="X79" i="29" s="1"/>
  <c r="S24" i="10"/>
  <c r="T24" i="10"/>
  <c r="X67" i="29" s="1"/>
  <c r="S12" i="10"/>
  <c r="T12" i="10"/>
  <c r="X55" i="29" s="1"/>
  <c r="S40" i="10"/>
  <c r="T40" i="10"/>
  <c r="X83" i="29" s="1"/>
  <c r="S34" i="10"/>
  <c r="T34" i="10"/>
  <c r="X77" i="29" s="1"/>
  <c r="S22" i="10"/>
  <c r="T22" i="10"/>
  <c r="X65" i="29" s="1"/>
  <c r="R10" i="10"/>
  <c r="T10" i="10"/>
  <c r="X53" i="29" s="1"/>
  <c r="S45" i="10"/>
  <c r="T45" i="10"/>
  <c r="X88" i="29" s="1"/>
  <c r="S33" i="10"/>
  <c r="T33" i="10"/>
  <c r="X76" i="29" s="1"/>
  <c r="S21" i="10"/>
  <c r="T21" i="10"/>
  <c r="X64" i="29" s="1"/>
  <c r="R9" i="10"/>
  <c r="T9" i="10"/>
  <c r="X52" i="29" s="1"/>
  <c r="S44" i="10"/>
  <c r="T44" i="10"/>
  <c r="X87" i="29" s="1"/>
  <c r="S32" i="10"/>
  <c r="T32" i="10"/>
  <c r="X75" i="29" s="1"/>
  <c r="S20" i="10"/>
  <c r="T20" i="10"/>
  <c r="X63" i="29" s="1"/>
  <c r="S8" i="10"/>
  <c r="T8" i="10"/>
  <c r="X51" i="29" s="1"/>
  <c r="R12" i="8"/>
  <c r="Q44" i="8"/>
  <c r="S44" i="8" s="1"/>
  <c r="Q30" i="8"/>
  <c r="S30" i="8" s="1"/>
  <c r="R46" i="7"/>
  <c r="R29" i="6"/>
  <c r="N50" i="5"/>
  <c r="T39" i="9"/>
  <c r="S25" i="9"/>
  <c r="S35" i="9"/>
  <c r="S25" i="10"/>
  <c r="S9" i="10"/>
  <c r="R18" i="10"/>
  <c r="W48" i="3"/>
  <c r="N46" i="27"/>
  <c r="R46" i="27"/>
  <c r="R30" i="7"/>
  <c r="R15" i="7"/>
  <c r="R46" i="8"/>
  <c r="T36" i="9"/>
  <c r="R33" i="10"/>
  <c r="R42" i="10"/>
  <c r="R22" i="10"/>
  <c r="S41" i="10"/>
  <c r="S30" i="10"/>
  <c r="R21" i="10"/>
  <c r="R40" i="12"/>
  <c r="S40" i="12"/>
  <c r="T40" i="12"/>
  <c r="S15" i="12"/>
  <c r="R15" i="12"/>
  <c r="T15" i="12"/>
  <c r="S27" i="12"/>
  <c r="R27" i="12"/>
  <c r="T27" i="12"/>
  <c r="S38" i="12"/>
  <c r="R38" i="12"/>
  <c r="T38" i="12"/>
  <c r="S14" i="12"/>
  <c r="R14" i="12"/>
  <c r="T14" i="12"/>
  <c r="R26" i="12"/>
  <c r="S26" i="12"/>
  <c r="T26" i="12"/>
  <c r="S37" i="12"/>
  <c r="R37" i="12"/>
  <c r="T37" i="12"/>
  <c r="T25" i="12"/>
  <c r="S25" i="12"/>
  <c r="R25" i="12"/>
  <c r="S13" i="12"/>
  <c r="R13" i="12"/>
  <c r="T13" i="12"/>
  <c r="S39" i="12"/>
  <c r="R39" i="12"/>
  <c r="T39" i="12"/>
  <c r="R36" i="12"/>
  <c r="S36" i="12"/>
  <c r="T36" i="12"/>
  <c r="S24" i="12"/>
  <c r="R24" i="12"/>
  <c r="T24" i="12"/>
  <c r="S12" i="12"/>
  <c r="T12" i="12"/>
  <c r="R12" i="12"/>
  <c r="R16" i="12"/>
  <c r="S16" i="12"/>
  <c r="T16" i="12"/>
  <c r="T23" i="12"/>
  <c r="S23" i="12"/>
  <c r="R23" i="12"/>
  <c r="S34" i="12"/>
  <c r="T34" i="12"/>
  <c r="R34" i="12"/>
  <c r="T22" i="12"/>
  <c r="S22" i="12"/>
  <c r="R22" i="12"/>
  <c r="T10" i="12"/>
  <c r="R10" i="12"/>
  <c r="S10" i="12"/>
  <c r="R33" i="12"/>
  <c r="T33" i="12"/>
  <c r="S33" i="12"/>
  <c r="T21" i="12"/>
  <c r="S21" i="12"/>
  <c r="R21" i="12"/>
  <c r="T9" i="12"/>
  <c r="S9" i="12"/>
  <c r="R9" i="12"/>
  <c r="R28" i="12"/>
  <c r="S28" i="12"/>
  <c r="T28" i="12"/>
  <c r="T44" i="12"/>
  <c r="S44" i="12"/>
  <c r="R44" i="12"/>
  <c r="T32" i="12"/>
  <c r="S32" i="12"/>
  <c r="R32" i="12"/>
  <c r="S20" i="12"/>
  <c r="T20" i="12"/>
  <c r="R20" i="12"/>
  <c r="R8" i="12"/>
  <c r="S8" i="12"/>
  <c r="T8" i="12"/>
  <c r="T35" i="12"/>
  <c r="S35" i="12"/>
  <c r="R35" i="12"/>
  <c r="R43" i="12"/>
  <c r="T43" i="12"/>
  <c r="S43" i="12"/>
  <c r="R31" i="12"/>
  <c r="T31" i="12"/>
  <c r="S31" i="12"/>
  <c r="R19" i="12"/>
  <c r="T19" i="12"/>
  <c r="S19" i="12"/>
  <c r="R7" i="12"/>
  <c r="T7" i="12"/>
  <c r="S7" i="12"/>
  <c r="R42" i="12"/>
  <c r="S42" i="12"/>
  <c r="T42" i="12"/>
  <c r="R30" i="12"/>
  <c r="T30" i="12"/>
  <c r="S30" i="12"/>
  <c r="R18" i="12"/>
  <c r="T18" i="12"/>
  <c r="S18" i="12"/>
  <c r="R6" i="12"/>
  <c r="T6" i="12"/>
  <c r="S6" i="12"/>
  <c r="P46" i="12"/>
  <c r="S46" i="12" s="1"/>
  <c r="T11" i="12"/>
  <c r="S11" i="12"/>
  <c r="R11" i="12"/>
  <c r="R41" i="12"/>
  <c r="T41" i="12"/>
  <c r="S41" i="12"/>
  <c r="R29" i="12"/>
  <c r="T29" i="12"/>
  <c r="S29" i="12"/>
  <c r="R17" i="12"/>
  <c r="T17" i="12"/>
  <c r="S17" i="12"/>
  <c r="N51" i="7"/>
  <c r="R51" i="7" s="1"/>
  <c r="R34" i="10"/>
  <c r="R26" i="10"/>
  <c r="R17" i="10"/>
  <c r="R38" i="10"/>
  <c r="R45" i="10"/>
  <c r="R37" i="10"/>
  <c r="S14" i="10"/>
  <c r="R29" i="10"/>
  <c r="R36" i="10"/>
  <c r="R13" i="10"/>
  <c r="R20" i="10"/>
  <c r="R40" i="10"/>
  <c r="R24" i="10"/>
  <c r="R8" i="10"/>
  <c r="R44" i="10"/>
  <c r="R28" i="10"/>
  <c r="R12" i="10"/>
  <c r="S6" i="10"/>
  <c r="R32" i="10"/>
  <c r="R16" i="10"/>
  <c r="S10" i="10"/>
  <c r="S16" i="9"/>
  <c r="T23" i="9"/>
  <c r="T29" i="9"/>
  <c r="T22" i="9"/>
  <c r="T28" i="9"/>
  <c r="S41" i="9"/>
  <c r="T26" i="9"/>
  <c r="T32" i="9"/>
  <c r="T13" i="9"/>
  <c r="S44" i="9"/>
  <c r="P51" i="9"/>
  <c r="T51" i="9" s="1"/>
  <c r="S18" i="9"/>
  <c r="S12" i="9"/>
  <c r="S49" i="9"/>
  <c r="T10" i="9"/>
  <c r="S34" i="9"/>
  <c r="S15" i="9"/>
  <c r="S21" i="9"/>
  <c r="Q23" i="8"/>
  <c r="S23" i="8" s="1"/>
  <c r="R13" i="8"/>
  <c r="Q41" i="8"/>
  <c r="S41" i="8" s="1"/>
  <c r="R10" i="8"/>
  <c r="Q26" i="8"/>
  <c r="S26" i="8" s="1"/>
  <c r="R16" i="8"/>
  <c r="Q21" i="8"/>
  <c r="S21" i="8" s="1"/>
  <c r="R29" i="8"/>
  <c r="Q20" i="8"/>
  <c r="S20" i="8" s="1"/>
  <c r="R15" i="8"/>
  <c r="R11" i="8"/>
  <c r="Q42" i="8"/>
  <c r="S42" i="8" s="1"/>
  <c r="R25" i="8"/>
  <c r="R28" i="8"/>
  <c r="Q40" i="8"/>
  <c r="S40" i="8" s="1"/>
  <c r="Q49" i="8"/>
  <c r="S49" i="8" s="1"/>
  <c r="Q39" i="8"/>
  <c r="S39" i="8" s="1"/>
  <c r="Q22" i="8"/>
  <c r="S22" i="8" s="1"/>
  <c r="R32" i="7"/>
  <c r="R36" i="7"/>
  <c r="R35" i="7"/>
  <c r="Q26" i="7"/>
  <c r="S26" i="7" s="1"/>
  <c r="R37" i="7"/>
  <c r="R34" i="7"/>
  <c r="R18" i="7"/>
  <c r="Q44" i="7"/>
  <c r="S44" i="7" s="1"/>
  <c r="R33" i="7"/>
  <c r="R16" i="7"/>
  <c r="Q28" i="7"/>
  <c r="S28" i="7" s="1"/>
  <c r="R41" i="6"/>
  <c r="Q30" i="6"/>
  <c r="R21" i="6"/>
  <c r="R45" i="6"/>
  <c r="Q18" i="6"/>
  <c r="R17" i="6"/>
  <c r="Q42" i="6"/>
  <c r="R33" i="6"/>
  <c r="R46" i="6"/>
  <c r="R34" i="6"/>
  <c r="R22" i="6"/>
  <c r="R10" i="6"/>
  <c r="R38" i="6"/>
  <c r="R26" i="6"/>
  <c r="R14" i="6"/>
  <c r="N51" i="6"/>
  <c r="R51" i="6" s="1"/>
  <c r="R49" i="6"/>
  <c r="R37" i="6"/>
  <c r="R25" i="6"/>
  <c r="R13" i="6"/>
  <c r="Q46" i="27"/>
  <c r="P48" i="3"/>
  <c r="N48" i="18"/>
  <c r="P48" i="18" s="1"/>
  <c r="K48" i="22"/>
  <c r="K62" i="22" s="1"/>
  <c r="K64" i="22" s="1"/>
  <c r="D48" i="22"/>
  <c r="I62" i="22"/>
  <c r="I64" i="22" s="1"/>
  <c r="S10" i="11"/>
  <c r="S42" i="11"/>
  <c r="O47" i="11"/>
  <c r="S47" i="11" s="1"/>
  <c r="S19" i="11"/>
  <c r="R39" i="11"/>
  <c r="S29" i="11"/>
  <c r="S20" i="11"/>
  <c r="R7" i="11"/>
  <c r="S36" i="11"/>
  <c r="S33" i="11"/>
  <c r="S25" i="11"/>
  <c r="S14" i="11"/>
  <c r="R9" i="11"/>
  <c r="R38" i="11"/>
  <c r="R31" i="11"/>
  <c r="S26" i="11"/>
  <c r="S22" i="11"/>
  <c r="S16" i="11"/>
  <c r="S11" i="11"/>
  <c r="S6" i="11"/>
  <c r="R18" i="11"/>
  <c r="S23" i="11"/>
  <c r="R45" i="11"/>
  <c r="R37" i="11"/>
  <c r="R34" i="11"/>
  <c r="R30" i="11"/>
  <c r="R27" i="11"/>
  <c r="R17" i="11"/>
  <c r="S35" i="10"/>
  <c r="R35" i="10"/>
  <c r="S19" i="10"/>
  <c r="R19" i="10"/>
  <c r="S31" i="10"/>
  <c r="R31" i="10"/>
  <c r="S15" i="10"/>
  <c r="R15" i="10"/>
  <c r="S12" i="11"/>
  <c r="R12" i="11"/>
  <c r="S43" i="10"/>
  <c r="R43" i="10"/>
  <c r="S27" i="10"/>
  <c r="R27" i="10"/>
  <c r="S11" i="10"/>
  <c r="R11" i="10"/>
  <c r="S8" i="11"/>
  <c r="R8" i="11"/>
  <c r="S39" i="10"/>
  <c r="R39" i="10"/>
  <c r="S23" i="10"/>
  <c r="R23" i="10"/>
  <c r="S7" i="10"/>
  <c r="P47" i="10"/>
  <c r="R7" i="10"/>
  <c r="S46" i="9"/>
  <c r="S40" i="9"/>
  <c r="S37" i="9"/>
  <c r="S33" i="9"/>
  <c r="S30" i="9"/>
  <c r="S20" i="9"/>
  <c r="S11" i="9"/>
  <c r="Q37" i="8"/>
  <c r="S37" i="8" s="1"/>
  <c r="Q36" i="8"/>
  <c r="S36" i="8" s="1"/>
  <c r="Q35" i="8"/>
  <c r="S35" i="8" s="1"/>
  <c r="Q34" i="8"/>
  <c r="S34" i="8" s="1"/>
  <c r="Q33" i="8"/>
  <c r="S33" i="8" s="1"/>
  <c r="Q32" i="8"/>
  <c r="S32" i="8" s="1"/>
  <c r="Q18" i="8"/>
  <c r="Q49" i="7"/>
  <c r="S49" i="7" s="1"/>
  <c r="Q42" i="7"/>
  <c r="S42" i="7" s="1"/>
  <c r="Q41" i="7"/>
  <c r="S41" i="7" s="1"/>
  <c r="Q40" i="7"/>
  <c r="S40" i="7" s="1"/>
  <c r="Q39" i="7"/>
  <c r="S39" i="7" s="1"/>
  <c r="Q29" i="7"/>
  <c r="S29" i="7" s="1"/>
  <c r="Q27" i="7"/>
  <c r="S27" i="7" s="1"/>
  <c r="Q25" i="7"/>
  <c r="S25" i="7" s="1"/>
  <c r="X48" i="2"/>
  <c r="N51" i="8"/>
  <c r="R51" i="8" s="1"/>
  <c r="AA48" i="2"/>
  <c r="Q48" i="2" s="1"/>
  <c r="Q13" i="7"/>
  <c r="S13" i="7" s="1"/>
  <c r="Q12" i="7"/>
  <c r="S12" i="7" s="1"/>
  <c r="Q11" i="7"/>
  <c r="S11" i="7" s="1"/>
  <c r="Q10" i="7"/>
  <c r="Q48" i="6"/>
  <c r="Q44" i="6"/>
  <c r="Q40" i="6"/>
  <c r="Q36" i="6"/>
  <c r="Q32" i="6"/>
  <c r="Q28" i="6"/>
  <c r="Q24" i="6"/>
  <c r="Q20" i="6"/>
  <c r="Q16" i="6"/>
  <c r="Q12" i="6"/>
  <c r="H35" i="20"/>
  <c r="I35" i="20"/>
  <c r="H23" i="20"/>
  <c r="I23" i="20"/>
  <c r="D46" i="21"/>
  <c r="J46" i="21"/>
  <c r="U48" i="2"/>
  <c r="D48" i="19"/>
  <c r="E48" i="19"/>
  <c r="H31" i="20"/>
  <c r="I31" i="20"/>
  <c r="H17" i="20"/>
  <c r="I17" i="20"/>
  <c r="R23" i="7"/>
  <c r="R22" i="7"/>
  <c r="R21" i="7"/>
  <c r="R20" i="7"/>
  <c r="R47" i="6"/>
  <c r="R43" i="6"/>
  <c r="R39" i="6"/>
  <c r="R35" i="6"/>
  <c r="R31" i="6"/>
  <c r="R27" i="6"/>
  <c r="R23" i="6"/>
  <c r="R19" i="6"/>
  <c r="R15" i="6"/>
  <c r="R11" i="6"/>
  <c r="N48" i="17"/>
  <c r="P48" i="17" s="1"/>
  <c r="H25" i="20"/>
  <c r="I25" i="20"/>
  <c r="H13" i="20"/>
  <c r="I13" i="20"/>
  <c r="H7" i="20"/>
  <c r="I7" i="20"/>
  <c r="H46" i="20"/>
  <c r="I46" i="20"/>
  <c r="H41" i="20"/>
  <c r="I41" i="20"/>
  <c r="D62" i="22" l="1"/>
  <c r="D64" i="22" s="1"/>
  <c r="X89" i="29"/>
  <c r="S47" i="10"/>
  <c r="T47" i="10"/>
  <c r="R48" i="2"/>
  <c r="T46" i="12"/>
  <c r="R46" i="12"/>
  <c r="S51" i="9"/>
  <c r="Q51" i="6"/>
  <c r="Q51" i="8"/>
  <c r="S18" i="8"/>
  <c r="S51" i="8" s="1"/>
  <c r="R47" i="10"/>
  <c r="S10" i="7"/>
  <c r="S51" i="7" s="1"/>
  <c r="Q51" i="7"/>
  <c r="R47" i="11"/>
</calcChain>
</file>

<file path=xl/sharedStrings.xml><?xml version="1.0" encoding="utf-8"?>
<sst xmlns="http://schemas.openxmlformats.org/spreadsheetml/2006/main" count="1965" uniqueCount="501">
  <si>
    <t>------------------------------------------------------------------------------- Entries by month ----------------------------------------------------------------------</t>
  </si>
  <si>
    <t xml:space="preserve">             TRQ Reallocation 3/25/2010</t>
  </si>
  <si>
    <t xml:space="preserve"> April TRQ incease, May allocation</t>
  </si>
  <si>
    <t>Entries to</t>
  </si>
  <si>
    <t>Entries as</t>
  </si>
  <si>
    <t>Decrease</t>
  </si>
  <si>
    <t>Increase</t>
  </si>
  <si>
    <t>Net</t>
  </si>
  <si>
    <t>Net TRQ</t>
  </si>
  <si>
    <t>date</t>
  </si>
  <si>
    <t>orig. allocation</t>
  </si>
  <si>
    <t>final allocation</t>
  </si>
  <si>
    <t>share of allocation</t>
  </si>
  <si>
    <t>Metric tons, raw value</t>
  </si>
  <si>
    <t xml:space="preserve"> percent</t>
  </si>
  <si>
    <t>Argentina</t>
  </si>
  <si>
    <t>Australia</t>
  </si>
  <si>
    <t>Barbados</t>
  </si>
  <si>
    <t>Belize</t>
  </si>
  <si>
    <t>Bolivia</t>
  </si>
  <si>
    <t>Brazil</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</si>
  <si>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</si>
  <si>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</si>
  <si>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</si>
  <si>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</si>
  <si>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</si>
  <si>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</si>
  <si>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</si>
  <si>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</si>
  <si>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</si>
  <si>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</si>
  <si>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</si>
  <si>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</si>
  <si>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</si>
  <si>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</si>
  <si>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</si>
  <si>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</si>
  <si>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</si>
  <si>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</si>
  <si>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</si>
  <si>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</si>
  <si>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</si>
  <si>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</si>
  <si>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Paraguay</t>
  </si>
  <si>
    <t>Peru</t>
  </si>
  <si>
    <t xml:space="preserve">Philippines </t>
  </si>
  <si>
    <t>South Africa</t>
  </si>
  <si>
    <t xml:space="preserve">St. Kitts and Nevis </t>
  </si>
  <si>
    <t>Swaziland</t>
  </si>
  <si>
    <t>Taiwan</t>
  </si>
  <si>
    <t>Thailand</t>
  </si>
  <si>
    <t>Trinidad-Tobago</t>
  </si>
  <si>
    <t>Uruguay</t>
  </si>
  <si>
    <t>Zimbabwe</t>
  </si>
  <si>
    <t xml:space="preserve"> Roundoff</t>
  </si>
  <si>
    <t>Total</t>
  </si>
  <si>
    <t>1/  This amount is also included in Table 60, U.S. Imports of Sugar from Mexico.</t>
  </si>
  <si>
    <t>Entered</t>
  </si>
  <si>
    <t>TRQ Changes - June/July 2011</t>
  </si>
  <si>
    <t>Net FY 2011</t>
  </si>
  <si>
    <t>in Oct -11</t>
  </si>
  <si>
    <t>original  allocation</t>
  </si>
  <si>
    <t>Surrender</t>
  </si>
  <si>
    <t>Allocation</t>
  </si>
  <si>
    <t>FY 2013 TRQ</t>
  </si>
  <si>
    <t xml:space="preserve">Not </t>
  </si>
  <si>
    <t>Estimated</t>
  </si>
  <si>
    <t>FY 2014 TRQ</t>
  </si>
  <si>
    <t>entered to</t>
  </si>
  <si>
    <t>percentage</t>
  </si>
  <si>
    <t>shortfall</t>
  </si>
  <si>
    <t>Allocation:7/7/2014</t>
  </si>
  <si>
    <t>of TRQ</t>
  </si>
  <si>
    <t>FY 2015 TRQ</t>
  </si>
  <si>
    <t>FY 2016 TRQ</t>
  </si>
  <si>
    <t xml:space="preserve">Australia </t>
  </si>
  <si>
    <t>FY 2017 TRQ</t>
  </si>
  <si>
    <t>--</t>
  </si>
  <si>
    <t>Eswatini (Swaziland)</t>
  </si>
  <si>
    <t>FY 2020 TRQ</t>
  </si>
  <si>
    <t>Updated: 12/12/2019.</t>
  </si>
  <si>
    <t>Mexico</t>
  </si>
  <si>
    <t xml:space="preserve">Oct-20     </t>
  </si>
  <si>
    <t xml:space="preserve">Nov-20     </t>
  </si>
  <si>
    <t xml:space="preserve">Dec-20  </t>
  </si>
  <si>
    <t xml:space="preserve">Jan-21  </t>
  </si>
  <si>
    <t xml:space="preserve">Feb-21   </t>
  </si>
  <si>
    <t xml:space="preserve">Mar-21 </t>
  </si>
  <si>
    <t xml:space="preserve">Apr-21 </t>
  </si>
  <si>
    <t xml:space="preserve">May-21 </t>
  </si>
  <si>
    <t xml:space="preserve">Jun-21 </t>
  </si>
  <si>
    <t xml:space="preserve">Jul-21 </t>
  </si>
  <si>
    <t xml:space="preserve">Aug-21 </t>
  </si>
  <si>
    <t xml:space="preserve">Sep-21 </t>
  </si>
  <si>
    <t xml:space="preserve">Oct-21 </t>
  </si>
  <si>
    <t xml:space="preserve">Oct-21     </t>
  </si>
  <si>
    <t xml:space="preserve">Nov-21 </t>
  </si>
  <si>
    <t xml:space="preserve">Dec-21 </t>
  </si>
  <si>
    <t xml:space="preserve">Jan-22 </t>
  </si>
  <si>
    <t xml:space="preserve">Feb-22 </t>
  </si>
  <si>
    <t xml:space="preserve">Mar-22 </t>
  </si>
  <si>
    <t xml:space="preserve">Apr-22 </t>
  </si>
  <si>
    <t xml:space="preserve">May-22 </t>
  </si>
  <si>
    <t xml:space="preserve">Jun-22 </t>
  </si>
  <si>
    <t xml:space="preserve">Jul-22 </t>
  </si>
  <si>
    <t xml:space="preserve">Aug-22 </t>
  </si>
  <si>
    <t xml:space="preserve">Sep-22 </t>
  </si>
  <si>
    <t>Not entered to date</t>
  </si>
  <si>
    <t>TRQ Allocation</t>
  </si>
  <si>
    <t xml:space="preserve">   TRQ Changes - April 2011   </t>
  </si>
  <si>
    <t>entries</t>
  </si>
  <si>
    <t>original allocation</t>
  </si>
  <si>
    <t>-------------------------------------------------------------------------------------------    Entries by month      -----------------------------------------------------------------------------------------</t>
  </si>
  <si>
    <t>------------------------------------------------------------------------------- Entries by month ----------------------------------------------------------</t>
  </si>
  <si>
    <t>allocation</t>
  </si>
  <si>
    <t>Mexico  1/</t>
  </si>
  <si>
    <t>Source: USTR (allocations), U.S. Customs Service (quantity entered).</t>
  </si>
  <si>
    <t>Total Raw Cane TRQ</t>
  </si>
  <si>
    <t>Rounding</t>
  </si>
  <si>
    <t>St. Kitts &amp; Nevis</t>
  </si>
  <si>
    <t>Philippines</t>
  </si>
  <si>
    <t>Cote D'Ivoire</t>
  </si>
  <si>
    <t>filled</t>
  </si>
  <si>
    <t>balance</t>
  </si>
  <si>
    <t>Portion of</t>
  </si>
  <si>
    <t>Remaining</t>
  </si>
  <si>
    <t>Quantity entered</t>
  </si>
  <si>
    <t>Countries</t>
  </si>
  <si>
    <t>Announced 8/03/2006</t>
  </si>
  <si>
    <t>Announced 2/21/06</t>
  </si>
  <si>
    <t>Announced 12/9/05</t>
  </si>
  <si>
    <t>Announced 8/30/05</t>
  </si>
  <si>
    <t>Source: U.S. Customs Service.</t>
  </si>
  <si>
    <t>Note: Mexico NAFTA allocation (entered) -- FY 2003: 7,258 (5,875); FY 2004: 7,258 (5,835); FY 2005: 7,258 (2,047)</t>
  </si>
  <si>
    <t>Trinidad-Tabago</t>
  </si>
  <si>
    <t>Shortfall</t>
  </si>
  <si>
    <t>Quantity Entered</t>
  </si>
  <si>
    <t>Quota Limit</t>
  </si>
  <si>
    <t>------------</t>
  </si>
  <si>
    <t>Fiscal Year 2005</t>
  </si>
  <si>
    <t xml:space="preserve">             ------------</t>
  </si>
  <si>
    <t>Fiscal Year 2004</t>
  </si>
  <si>
    <t>Fiscal Year 2003</t>
  </si>
  <si>
    <t>TRQ exporters</t>
  </si>
  <si>
    <t>first-served basis. 10/ In fiscal years 1997 thru 2000, total is 25,000 metric tons less than the sum of individual components so as to not double-count Mexico.</t>
  </si>
  <si>
    <t>9/ Other refined sugars are on first-come first-served  basis beginning fiscal 1996.  Beginning in fiscal 1997, the specialty sugars are also on first-come</t>
  </si>
  <si>
    <t xml:space="preserve">are received or when adjustments are made to raw value on final vessels, cumulative import data are adjusted accordingly.  To convert from metric tons to </t>
  </si>
  <si>
    <t>Grand total (short tons)</t>
  </si>
  <si>
    <t>Potential TRQ not yet allocated</t>
  </si>
  <si>
    <t xml:space="preserve">            Subtotal refined sugars</t>
  </si>
  <si>
    <t xml:space="preserve">   2001 ,2002, and 2003 allocation)</t>
  </si>
  <si>
    <t xml:space="preserve">   Canada (Sept. 1997, 1998, 1999, 2000, </t>
  </si>
  <si>
    <t xml:space="preserve">   2001 and 2002 allocation)</t>
  </si>
  <si>
    <t xml:space="preserve">    Mexico (Sept. 1997,1998, 1999, 2000,</t>
  </si>
  <si>
    <t>Refined sugars</t>
  </si>
  <si>
    <t xml:space="preserve">  Subtotal raw cane sugar</t>
  </si>
  <si>
    <t xml:space="preserve">   Zimbabwe</t>
  </si>
  <si>
    <t xml:space="preserve">   Uruguay</t>
  </si>
  <si>
    <t xml:space="preserve">   Trinidad-Tobago</t>
  </si>
  <si>
    <t xml:space="preserve">   Thailand</t>
  </si>
  <si>
    <t xml:space="preserve">   Taiwan</t>
  </si>
  <si>
    <t xml:space="preserve">   Swaziland</t>
  </si>
  <si>
    <t xml:space="preserve">   St. Kitts and Nevis</t>
  </si>
  <si>
    <t xml:space="preserve">   South Africa</t>
  </si>
  <si>
    <t xml:space="preserve">   Philippines</t>
  </si>
  <si>
    <t xml:space="preserve">   Peru</t>
  </si>
  <si>
    <t xml:space="preserve">   Paraguay</t>
  </si>
  <si>
    <t xml:space="preserve">   Papua New Guinea</t>
  </si>
  <si>
    <t xml:space="preserve">   Panama</t>
  </si>
  <si>
    <t xml:space="preserve">   Nicaragua</t>
  </si>
  <si>
    <t xml:space="preserve">   Mozambique</t>
  </si>
  <si>
    <t xml:space="preserve">   Mauritius</t>
  </si>
  <si>
    <t xml:space="preserve">   Malawi</t>
  </si>
  <si>
    <t xml:space="preserve">   Madagascar</t>
  </si>
  <si>
    <t xml:space="preserve">   Jamaica</t>
  </si>
  <si>
    <t xml:space="preserve">   India</t>
  </si>
  <si>
    <t xml:space="preserve">   Honduras</t>
  </si>
  <si>
    <t xml:space="preserve">   Haiti</t>
  </si>
  <si>
    <t xml:space="preserve">   Guyana</t>
  </si>
  <si>
    <t xml:space="preserve">   Guatemala</t>
  </si>
  <si>
    <t xml:space="preserve">   Gabon</t>
  </si>
  <si>
    <t xml:space="preserve">   Fiji</t>
  </si>
  <si>
    <t xml:space="preserve">   El Salvador</t>
  </si>
  <si>
    <t xml:space="preserve">   Ecuador</t>
  </si>
  <si>
    <t xml:space="preserve">   Dominican Republic</t>
  </si>
  <si>
    <t xml:space="preserve">   Cote D'Ivoire</t>
  </si>
  <si>
    <t xml:space="preserve">   Costa Rica</t>
  </si>
  <si>
    <t xml:space="preserve">   Congo</t>
  </si>
  <si>
    <t xml:space="preserve">   Colombia</t>
  </si>
  <si>
    <t xml:space="preserve">   Brazil</t>
  </si>
  <si>
    <t xml:space="preserve">   Bolivia</t>
  </si>
  <si>
    <t xml:space="preserve">   Belize</t>
  </si>
  <si>
    <t xml:space="preserve">   Barbados</t>
  </si>
  <si>
    <t xml:space="preserve">   Australia</t>
  </si>
  <si>
    <t xml:space="preserve">   Argentina</t>
  </si>
  <si>
    <t xml:space="preserve">    allocation </t>
  </si>
  <si>
    <t>09/30/01</t>
  </si>
  <si>
    <t>Country 1/</t>
  </si>
  <si>
    <t>CQE</t>
  </si>
  <si>
    <t>Entered thru</t>
  </si>
  <si>
    <t>TRQ</t>
  </si>
  <si>
    <t>Rollover</t>
  </si>
  <si>
    <t xml:space="preserve">         10/01-09/02</t>
  </si>
  <si>
    <t xml:space="preserve">         10/00-09/01</t>
  </si>
  <si>
    <t xml:space="preserve">Grand total </t>
  </si>
  <si>
    <t xml:space="preserve">                   ---</t>
  </si>
  <si>
    <t xml:space="preserve">                       ---</t>
  </si>
  <si>
    <t xml:space="preserve">                    ----</t>
  </si>
  <si>
    <t>Subtotal refined sugars</t>
  </si>
  <si>
    <t xml:space="preserve">Other refined sugars </t>
  </si>
  <si>
    <t xml:space="preserve">Specialty sugar </t>
  </si>
  <si>
    <t xml:space="preserve">   1998,1999 and 2000 allocation)</t>
  </si>
  <si>
    <t xml:space="preserve">Canada (Sept. 1997, </t>
  </si>
  <si>
    <t xml:space="preserve">Mexico (Sept. 1997, </t>
  </si>
  <si>
    <t xml:space="preserve">Mexico (NAFTA) </t>
  </si>
  <si>
    <t xml:space="preserve">              ---</t>
  </si>
  <si>
    <t xml:space="preserve">                    ---</t>
  </si>
  <si>
    <t xml:space="preserve">     TRQ shortfall</t>
  </si>
  <si>
    <t xml:space="preserve">   cane sugar</t>
  </si>
  <si>
    <t xml:space="preserve">  Subtotal raw </t>
  </si>
  <si>
    <t xml:space="preserve">   St.Kitts and Nevis</t>
  </si>
  <si>
    <t xml:space="preserve">   Mexico </t>
  </si>
  <si>
    <t>Raw cane sugar</t>
  </si>
  <si>
    <t xml:space="preserve"> surrendered </t>
  </si>
  <si>
    <t xml:space="preserve"> allocation </t>
  </si>
  <si>
    <t>imports</t>
  </si>
  <si>
    <t xml:space="preserve">allocation </t>
  </si>
  <si>
    <t xml:space="preserve">Country </t>
  </si>
  <si>
    <t xml:space="preserve">    CQE</t>
  </si>
  <si>
    <t>Actual</t>
  </si>
  <si>
    <t xml:space="preserve">                             10/99-9/00</t>
  </si>
  <si>
    <t xml:space="preserve">                     10/98-9/99</t>
  </si>
  <si>
    <t>Grand total 8/</t>
  </si>
  <si>
    <t xml:space="preserve">       ---</t>
  </si>
  <si>
    <t xml:space="preserve">         ---</t>
  </si>
  <si>
    <t>yet allocated</t>
  </si>
  <si>
    <t xml:space="preserve">Potential TRQ not </t>
  </si>
  <si>
    <t>Other refined sugars 7/</t>
  </si>
  <si>
    <t>Specialty sugar 7/</t>
  </si>
  <si>
    <t xml:space="preserve">   2001, and 2002 allocation)</t>
  </si>
  <si>
    <t xml:space="preserve">   Mexico (Sept. 1997, 1998, 1999,  2000,</t>
  </si>
  <si>
    <t xml:space="preserve">   Mexico (NAFTA) 6/</t>
  </si>
  <si>
    <t xml:space="preserve">   Mexico 6/</t>
  </si>
  <si>
    <t>allocation 4/</t>
  </si>
  <si>
    <t>imports 3/</t>
  </si>
  <si>
    <t>entries 2/</t>
  </si>
  <si>
    <t>Early 1995/96</t>
  </si>
  <si>
    <t>10/97-9/98</t>
  </si>
  <si>
    <t>10/96-9/97</t>
  </si>
  <si>
    <t>10/95-9/96</t>
  </si>
  <si>
    <t xml:space="preserve">1/  As of October 1, 1990, Canada is exempt from the tariff rate quota's second-tier duty and, therefore, faces no prohibitive duty limiting sugar </t>
  </si>
  <si>
    <t>for the next quota period.  To covert from short tons to metic tons, divide by 1.10231125.</t>
  </si>
  <si>
    <t xml:space="preserve">A country's excess of cumulative entries and adjustments over its quota allocation is carried over to and against the country's allocation </t>
  </si>
  <si>
    <t>are received or when adjustments are made to raw value on final vessels, cumulative import data are adjusted accordingly.</t>
  </si>
  <si>
    <t>Note: Imports are reported on an actual weight basis adjusted by Customs upward by a factor of 1.035.  When final polarization results</t>
  </si>
  <si>
    <t>---</t>
  </si>
  <si>
    <t>NA</t>
  </si>
  <si>
    <t>Canada 1/</t>
  </si>
  <si>
    <t>Specialty sugars</t>
  </si>
  <si>
    <t>Subtotal</t>
  </si>
  <si>
    <t>2/</t>
  </si>
  <si>
    <t>0.3</t>
  </si>
  <si>
    <t>St. Christopher-Nevis</t>
  </si>
  <si>
    <t xml:space="preserve">        1/</t>
  </si>
  <si>
    <t>1/</t>
  </si>
  <si>
    <t>Canada</t>
  </si>
  <si>
    <t>Short tons, raw value</t>
  </si>
  <si>
    <t xml:space="preserve">     imports</t>
  </si>
  <si>
    <t>reallocations</t>
  </si>
  <si>
    <t xml:space="preserve">   allocation</t>
  </si>
  <si>
    <t xml:space="preserve">      imports 3/</t>
  </si>
  <si>
    <t xml:space="preserve">imports </t>
  </si>
  <si>
    <t xml:space="preserve">      imports</t>
  </si>
  <si>
    <t xml:space="preserve">   imports</t>
  </si>
  <si>
    <t xml:space="preserve">       Actual </t>
  </si>
  <si>
    <t xml:space="preserve">  TRQ after</t>
  </si>
  <si>
    <t xml:space="preserve">   Actual </t>
  </si>
  <si>
    <t xml:space="preserve"> Quota</t>
  </si>
  <si>
    <t xml:space="preserve">Actual </t>
  </si>
  <si>
    <t>Quota</t>
  </si>
  <si>
    <t>Percent</t>
  </si>
  <si>
    <t>Country</t>
  </si>
  <si>
    <t>10/92-9/95</t>
  </si>
  <si>
    <t xml:space="preserve">       10/1/91-9/30/92</t>
  </si>
  <si>
    <t xml:space="preserve">          10/1/90-9/30/91</t>
  </si>
  <si>
    <t xml:space="preserve">             1/1/89-9/30/90</t>
  </si>
  <si>
    <t xml:space="preserve">           1/1/88-12/31/88</t>
  </si>
  <si>
    <t xml:space="preserve">         1/1/87-12/31/87</t>
  </si>
  <si>
    <t xml:space="preserve">       12/1/85-12/30/86</t>
  </si>
  <si>
    <t xml:space="preserve">      10/1/84-11/30/85</t>
  </si>
  <si>
    <t xml:space="preserve">        9/26/83-9/30/84</t>
  </si>
  <si>
    <t xml:space="preserve">        10/1/82-9/30/83</t>
  </si>
  <si>
    <t xml:space="preserve">          7/1/82-9/30/82</t>
  </si>
  <si>
    <t xml:space="preserve">          5/11/82-6/30/82</t>
  </si>
  <si>
    <t>1992/95</t>
  </si>
  <si>
    <t xml:space="preserve">            1991/92  </t>
  </si>
  <si>
    <t xml:space="preserve">                 1990/91 </t>
  </si>
  <si>
    <t>1989/90</t>
  </si>
  <si>
    <t xml:space="preserve">                  1988</t>
  </si>
  <si>
    <t xml:space="preserve">                  1987</t>
  </si>
  <si>
    <t xml:space="preserve">               1985/86 </t>
  </si>
  <si>
    <t xml:space="preserve">                 1984/85 </t>
  </si>
  <si>
    <t xml:space="preserve">                 1983/84 </t>
  </si>
  <si>
    <t xml:space="preserve">                 1982/83 </t>
  </si>
  <si>
    <t xml:space="preserve">                  1982</t>
  </si>
  <si>
    <t>1982</t>
  </si>
  <si>
    <t>filled (percent)</t>
  </si>
  <si>
    <t>Entries</t>
  </si>
  <si>
    <r>
      <t>Entries of FY 2012 Sugar (including early entries)</t>
    </r>
    <r>
      <rPr>
        <vertAlign val="superscript"/>
        <sz val="10"/>
        <rFont val="Arial"/>
        <family val="2"/>
      </rPr>
      <t xml:space="preserve"> 1/ </t>
    </r>
  </si>
  <si>
    <r>
      <t>FY 2012 TRQ</t>
    </r>
    <r>
      <rPr>
        <vertAlign val="superscript"/>
        <sz val="10"/>
        <rFont val="Arial"/>
        <family val="2"/>
      </rPr>
      <t xml:space="preserve"> 2/</t>
    </r>
  </si>
  <si>
    <t>FY 2012 TRQ sugar not entered to date</t>
  </si>
  <si>
    <t>FY 2012 Entries as percentage of TRQ</t>
  </si>
  <si>
    <t>Metric Tons, Raw Value</t>
  </si>
  <si>
    <r>
      <t xml:space="preserve">Mexico </t>
    </r>
    <r>
      <rPr>
        <vertAlign val="superscript"/>
        <sz val="10"/>
        <rFont val="Arial"/>
        <family val="2"/>
      </rPr>
      <t>3/</t>
    </r>
  </si>
  <si>
    <t>1/ Includes September 2011 entries of FY 2012 sugar.</t>
  </si>
  <si>
    <t>2/  In August 2011, USDA set the raw sugar TRQ at the minimum level to which the United States is committed in the Uruguay Round Agreement on Agriculture.</t>
  </si>
  <si>
    <t>FY 2012  sugar Entered in September 2011</t>
  </si>
  <si>
    <t xml:space="preserve">Percent </t>
  </si>
  <si>
    <t xml:space="preserve">Original </t>
  </si>
  <si>
    <t>Final</t>
  </si>
  <si>
    <t>Fill rate</t>
  </si>
  <si>
    <t>FY 2021 TRQ</t>
  </si>
  <si>
    <t xml:space="preserve">Entered in October 2021 </t>
  </si>
  <si>
    <t>Entered in November 2021</t>
  </si>
  <si>
    <t>Entered in December 2021</t>
  </si>
  <si>
    <t>Nov-Dec 21</t>
  </si>
  <si>
    <t xml:space="preserve">Entered in October 2020 </t>
  </si>
  <si>
    <t>TRQ entered</t>
  </si>
  <si>
    <t>Final shortfall</t>
  </si>
  <si>
    <t>Mexico 2/</t>
  </si>
  <si>
    <t>Last updated: 3/15/2022.</t>
  </si>
  <si>
    <t>Last updated: 4/12/2018.</t>
  </si>
  <si>
    <t>Last updated: 11/16/2016.</t>
  </si>
  <si>
    <t>Last updated: 10/15/2014.</t>
  </si>
  <si>
    <t>Last updated: 11/15/2013.</t>
  </si>
  <si>
    <t>Last updated: 3/13/2012.</t>
  </si>
  <si>
    <t>Last updated: 12/03/2010.</t>
  </si>
  <si>
    <t>Last updated: 10/19/2009.</t>
  </si>
  <si>
    <t>Last updated: 10/10/2008.</t>
  </si>
  <si>
    <t>Last updated: 11/9/2006</t>
  </si>
  <si>
    <t>Last updated: 9/06/2006</t>
  </si>
  <si>
    <t>1/ This amount is also included in Table 60, U.S. Imports of Sugar from Mexico.</t>
  </si>
  <si>
    <t>Table 57–U.S. raw sugar tariff-rate quota World Trade Organization allocations and entries by month, fiscal year 2022</t>
  </si>
  <si>
    <t>Summary by quota year</t>
  </si>
  <si>
    <t>Fiscal Year 2022</t>
  </si>
  <si>
    <t>Fiscal Year 2021</t>
  </si>
  <si>
    <t>Fiscal Year 2020</t>
  </si>
  <si>
    <t>Fiscal Year 2019</t>
  </si>
  <si>
    <t>Fiscal Year 2018</t>
  </si>
  <si>
    <t>Fiscal Year 2017</t>
  </si>
  <si>
    <t>Fiscal Year 2016</t>
  </si>
  <si>
    <t>Fiscal Year 2015</t>
  </si>
  <si>
    <t>Fiscal Year 2014</t>
  </si>
  <si>
    <t>Fiscal Year 2013</t>
  </si>
  <si>
    <t>Fiscal Year 2012</t>
  </si>
  <si>
    <t>Fiscal Year 2011</t>
  </si>
  <si>
    <t>Fiscal Year 2010</t>
  </si>
  <si>
    <t>Fiscal Year 2009</t>
  </si>
  <si>
    <t>Fiscal Year 2008</t>
  </si>
  <si>
    <t>Fiscal Year 2007</t>
  </si>
  <si>
    <t>Fiscal Year 2006</t>
  </si>
  <si>
    <t>Fiscal Year 2003 to 2005</t>
  </si>
  <si>
    <t>Fiscal Year 2001 to 2002</t>
  </si>
  <si>
    <t>Fiscal Year 1999 to 2000</t>
  </si>
  <si>
    <t>Fiscal Year 1996 to 1998</t>
  </si>
  <si>
    <t>Fiscal Year 1982 to 1995</t>
  </si>
  <si>
    <t>Table 57–U.S. raw sugar tariff-rate quota World Trade Organization allocations and entries by month, fiscal year 2021</t>
  </si>
  <si>
    <t>Table 57–U.S. raw sugar tariff-rate quota (TRQ) World Trade Organization (WTO) allocations and entries by month, fiscal year 2019</t>
  </si>
  <si>
    <t>Table 57–U.S. raw sugar tariff-rate quota (TRQ) World Trade Organization (WTO) allocations and entries by month, fiscal year 2018</t>
  </si>
  <si>
    <t>Last updated: 11/10/03.</t>
  </si>
  <si>
    <t>Table 57–U.S. raw sugar tariff-rate quota (TRQ) World Trade Organization (WTO) allocations and entries by month, fiscal year 2017</t>
  </si>
  <si>
    <t>Table 57–U.S. raw sugar tariff-rate quota (TRQ) World Trade Organization (WTO) allocations and entries by month, fiscal year 2016</t>
  </si>
  <si>
    <t>Table 57–U.S. raw sugar tariff-rate quota (TRQ) World Trade Organization (WTO) allocations and entries by month, fiscal year 2015</t>
  </si>
  <si>
    <t>Table 57–U.S. raw sugar tariff-rate quota (TRQ) World Trade Organization (WTO) allocations and entries by month, fiscal year 2014</t>
  </si>
  <si>
    <t>Table 57–U.S. raw sugar tariff-rate quota (TRQ) World Trade Organization (WTO) allocations and entries by month, fiscal year 2013</t>
  </si>
  <si>
    <t>Table 57–U.S. raw sugar tariff-rate quota (TRQ) World Trade Organization (WTO) allocations and entries by month, fiscal year 2012</t>
  </si>
  <si>
    <t>Table 57–U.S. raw sugar tariff-rate quota (TRQ) World Trade Organization (WTO) allocations and entries by month, fiscal year 2011</t>
  </si>
  <si>
    <t>Table 57–U.S. raw sugar tariff-rate quota (TRQ) World Trade Organization (WTO) allocations and entries by month, fiscal year 2010</t>
  </si>
  <si>
    <t>Table 57–U.S. raw sugar tariff-rate quota (TRQ) World Trade Organization (WTO) allocations and entries by month, fiscal year 2009</t>
  </si>
  <si>
    <t>Table 57–U.S. raw sugar tariff-tate quota (TRQ) World Trade Organizatrion (WTO) allocations and entries by month, fiscal year 2008</t>
  </si>
  <si>
    <t>Table 57–U.S. raw sugar tariff-rate quota, allocations, quantities entered, fiscal year 2007</t>
  </si>
  <si>
    <t>Table 57–U.S. raw sugar tariff-rate quota, allocations, quantities entered, fiscal year 2006</t>
  </si>
  <si>
    <t xml:space="preserve">Table 57–U.S. raw sugar tariff-rate quota, fiscal years 2003 to 2005: allocations, quantities entered, and shortfall </t>
  </si>
  <si>
    <t>Table 57–U.S. sugar imports under tariff-rate quota (TRQ), by country, fiscal years 2001 to 2002</t>
  </si>
  <si>
    <t>Table 57–U.S. sugar imports under tariff-rate quota (TRQ), by country, fiscal years 1996 to 1998</t>
  </si>
  <si>
    <t>Table 57–U.S. sugar imports under tariff-rate quota (TRQ), by country, fiscal years 1982 to 1995</t>
  </si>
  <si>
    <t xml:space="preserve">                                                                 Metric tons, raw value</t>
  </si>
  <si>
    <t xml:space="preserve">                     Metric tons, raw value</t>
  </si>
  <si>
    <t>2/ A negative number indicates a rollover quantity, in which case this amount was applied to the following year's TRQ.</t>
  </si>
  <si>
    <t>Contact: Vidalina Abadam at USDA, Economic Research Service.</t>
  </si>
  <si>
    <t>Source: USDA, Foreign Agricultural Service.</t>
  </si>
  <si>
    <t xml:space="preserve">Oct-22 </t>
  </si>
  <si>
    <t>Fiscal Year 2023</t>
  </si>
  <si>
    <t>Table 57–U.S. raw sugar tariff-rate quota World Trade Organization allocations and entries by month, fiscal year 2023</t>
  </si>
  <si>
    <t xml:space="preserve">FY 2022 TRQ </t>
  </si>
  <si>
    <t xml:space="preserve">Oct-22     </t>
  </si>
  <si>
    <t xml:space="preserve">Nov-22 </t>
  </si>
  <si>
    <t xml:space="preserve">Dec-22 </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</si>
  <si>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</si>
  <si>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</si>
  <si>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</si>
  <si>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</si>
  <si>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</si>
  <si>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</si>
  <si>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</si>
  <si>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</si>
  <si>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</si>
  <si>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t xml:space="preserve">Entered in October 2022 </t>
  </si>
  <si>
    <t>Entered in November 2022</t>
  </si>
  <si>
    <t>TRQ = tariff-rate quota.</t>
  </si>
  <si>
    <t>TRQ = tariff-rate quotas; FY = fiscal year.</t>
  </si>
  <si>
    <t>FY 2022 Final including       FY 2021 TRQ</t>
  </si>
  <si>
    <t>Entered in December 2022</t>
  </si>
  <si>
    <t>TRQ = tariff-rate quotas; FY = fiscal year; N/A = not available.</t>
  </si>
  <si>
    <t>N/A</t>
  </si>
  <si>
    <t>TRQ allocations</t>
  </si>
  <si>
    <t>TRQ entries 1/</t>
  </si>
  <si>
    <t>TRQ shortfalls  2/</t>
  </si>
  <si>
    <t>FY 2023 entries-to-date including FY 2022 TRQ</t>
  </si>
  <si>
    <t>Last updated: 3/14/2023.</t>
  </si>
  <si>
    <t>Last updated: 3/14/2023</t>
  </si>
  <si>
    <t>FY 2019 TRQ</t>
  </si>
  <si>
    <t>Entered in October 2019</t>
  </si>
  <si>
    <t>FY 2020 Entries</t>
  </si>
  <si>
    <r>
      <t xml:space="preserve">Source: USDA, Foreign Agricultural Service </t>
    </r>
    <r>
      <rPr>
        <i/>
        <sz val="10"/>
        <rFont val="Arial"/>
        <family val="2"/>
      </rPr>
      <t>U.S. Sugar Monthly Import and Re-Exports</t>
    </r>
    <r>
      <rPr>
        <sz val="10"/>
        <rFont val="Arial"/>
        <family val="2"/>
      </rPr>
      <t xml:space="preserve"> report. </t>
    </r>
  </si>
  <si>
    <t>Last updated:4/16/2023.</t>
  </si>
  <si>
    <t>Entered in October 2020</t>
  </si>
  <si>
    <t>Entries as percentage of TRQ</t>
  </si>
  <si>
    <t>Table 57–U.S. raw sugar tariff-rate quota World Trade Organization allocations, entries, and shortfalls by month, since fiscal year 1982</t>
  </si>
  <si>
    <t>Table 57–U.S. raw sugar tariff-rate quota (TRQ) World Trade Organization (WTO) allocations and entries by month, fiscal year 2020</t>
  </si>
  <si>
    <t>Table 57–U.S. raw sugar tariff-rate quota World Trade Organization allocations, entries, and shortfalls, by fiscal year, since 1996 1/</t>
  </si>
  <si>
    <t xml:space="preserve">1/  Entries are based on the quota year but may not always be equal to the fiscal year total due to waivers for early and/or late entry. </t>
  </si>
  <si>
    <t>Table 57–U.S. sugar imports under tariff-rate quota (TRQ), by country, fiscal years 1999 to 2000</t>
  </si>
  <si>
    <t>Apr-12 3/</t>
  </si>
  <si>
    <t>3/ In April 2012, USDA announced a raw sugar TRQ increase of 381,018 MTRV.</t>
  </si>
  <si>
    <t>Last updated: 5/18/2023.</t>
  </si>
  <si>
    <t xml:space="preserve"> Entered in October 2017</t>
  </si>
  <si>
    <t xml:space="preserve"> Entered in November 2017</t>
  </si>
  <si>
    <t>FY 2022 Final including FY 2017 TRQ</t>
  </si>
  <si>
    <t>FY 2018 TRQ original  allocation</t>
  </si>
  <si>
    <t>Total entries</t>
  </si>
  <si>
    <t>TRQ entries-to-date</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</si>
  <si>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</si>
  <si>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t xml:space="preserve">Note: Imports are reported on an actual weight basis, adjusted upward by Customs by a factor of 1.035.  When final polarization results  </t>
  </si>
  <si>
    <t xml:space="preserve">short tons, multiply by 1.10231225.  Numbers may not add due to rounding.  </t>
  </si>
  <si>
    <t xml:space="preserve">1/ A country's excess of cumulative and adjustments over its TRQ allocation are carried over and applied against the country's allocation for the next TRQ period. </t>
  </si>
  <si>
    <t>surrendered 2/</t>
  </si>
  <si>
    <t>2/ Amount that exceed TRQ allocation and is deducted from the country's next year allocation.</t>
  </si>
  <si>
    <t>shipments to the United States.  Previously Canada had a 1.1 percent share of the quota.</t>
  </si>
  <si>
    <t>2/ See Hamorized Tariff Schedule of the United States, Chapter 17, Additional US Note 3. These countries are often called "minimum boatload" countries.</t>
  </si>
  <si>
    <t xml:space="preserve">3/ Amounts entered in excess of quota level are deducted from following year's quota.  </t>
  </si>
  <si>
    <t xml:space="preserve">short tons, multiply by 1.10231225.  Numbers may not add due to rounding. </t>
  </si>
  <si>
    <t>1/ A country's excess of cumulative and adjustments over its TRQ allocation are carried over and applied against the country's allocation for the next TRQ period.</t>
  </si>
  <si>
    <t xml:space="preserve">2/ Entered during August and September 1995, but counted against the 10/95-9/96 TRQ. </t>
  </si>
  <si>
    <t xml:space="preserve">3/ October 1, 1995, through September 30, 1996, plus early entries.  </t>
  </si>
  <si>
    <t xml:space="preserve">4/ As adjusted in March and May 1997. </t>
  </si>
  <si>
    <t>5/ Amount that exceed TRQ allocation and is deducted from the country's next year allocation.</t>
  </si>
  <si>
    <t xml:space="preserve">6/ Certificate of Quota Eligibility submitted to USDA in lieu of actual imports. </t>
  </si>
  <si>
    <t xml:space="preserve">Quota Eligibility submitted  to USDA in lieu of actual imports. </t>
  </si>
  <si>
    <t xml:space="preserve">7/ Mexico's NAFTA allocation may be  shipped either raw or refined.  </t>
  </si>
  <si>
    <t>8/ Forecast.</t>
  </si>
  <si>
    <t xml:space="preserve">---=Not applicable. </t>
  </si>
  <si>
    <t>---=Not applicable; N/A = Not available.</t>
  </si>
  <si>
    <t xml:space="preserve">  quantity 3/</t>
  </si>
  <si>
    <t xml:space="preserve">   Mexico 4/</t>
  </si>
  <si>
    <t xml:space="preserve">    Mexico (NAFTA) 4/</t>
  </si>
  <si>
    <t xml:space="preserve">     TRQ shortfall  5/</t>
  </si>
  <si>
    <t xml:space="preserve">       Specialty sugar 6/</t>
  </si>
  <si>
    <t xml:space="preserve">       Other refined sugars 6/</t>
  </si>
  <si>
    <t>Grand total</t>
  </si>
  <si>
    <t xml:space="preserve">3/ Certificate of Quota Eligibility submitted to USDA in lieu of actual imports. </t>
  </si>
  <si>
    <t xml:space="preserve">4/  Mexico's NAFTA allocation may be  shipped either raw or refined. </t>
  </si>
  <si>
    <t>5/ Forecast.</t>
  </si>
  <si>
    <t xml:space="preserve">6/ Other refined sugars are on first-come first-served  basis beginning fiscal 1996.  Beginning in fiscal 1997, the specialty sugars are also on first-come first-served basis. </t>
  </si>
  <si>
    <t>St. Kitts and Nevis</t>
  </si>
  <si>
    <t>Last updated: 11/17/2023.</t>
  </si>
  <si>
    <t>Table 57–U.S. raw sugar tariff-rate quota World Trade Organization allocations and entries by month, fiscal year 2024</t>
  </si>
  <si>
    <t xml:space="preserve">Oct-23     </t>
  </si>
  <si>
    <t xml:space="preserve">Nov-23 </t>
  </si>
  <si>
    <t xml:space="preserve">Dec-23 </t>
  </si>
  <si>
    <t xml:space="preserve">Jan-24 </t>
  </si>
  <si>
    <t xml:space="preserve">Feb-24 </t>
  </si>
  <si>
    <t xml:space="preserve">Mar-24 </t>
  </si>
  <si>
    <t xml:space="preserve">Apr-24 </t>
  </si>
  <si>
    <t xml:space="preserve">May-24 </t>
  </si>
  <si>
    <t xml:space="preserve">Jun-24 </t>
  </si>
  <si>
    <t xml:space="preserve">Jul-24 </t>
  </si>
  <si>
    <t xml:space="preserve">Aug-24 </t>
  </si>
  <si>
    <t xml:space="preserve">Sep-24 </t>
  </si>
  <si>
    <r>
      <t xml:space="preserve"> FY 2024TRQ  (October 2023</t>
    </r>
    <r>
      <rPr>
        <sz val="10"/>
        <rFont val="Calibri"/>
        <family val="2"/>
      </rPr>
      <t>–September 2024)</t>
    </r>
  </si>
  <si>
    <t>Entries-to-date</t>
  </si>
  <si>
    <t>Projected shortfalls</t>
  </si>
  <si>
    <t>TRQ not entered</t>
  </si>
  <si>
    <t>Fiscal Year 2024</t>
  </si>
  <si>
    <t xml:space="preserve">Note: The fiscal year TRQ entries in table 57 can differ from table 61a's "WTO raw sugar TRQ." The former distinguishes monthly entries by quota year, while the latter tracks imports for a particular month, regardless of the quota year, e.g., in the event of TRQ extension or early entry. </t>
  </si>
  <si>
    <r>
      <t xml:space="preserve">Source: USDA, Foreign Agricultural Service </t>
    </r>
    <r>
      <rPr>
        <i/>
        <sz val="10"/>
        <color theme="1"/>
        <rFont val="Arial"/>
        <family val="2"/>
      </rPr>
      <t>U.S. Sugar Monthly Import and Re-Exports</t>
    </r>
    <r>
      <rPr>
        <sz val="10"/>
        <color theme="1"/>
        <rFont val="Arial"/>
        <family val="2"/>
      </rPr>
      <t xml:space="preserve"> report; U.S. Customs and Border Protection, </t>
    </r>
    <r>
      <rPr>
        <i/>
        <sz val="10"/>
        <color theme="1"/>
        <rFont val="Arial"/>
        <family val="2"/>
      </rPr>
      <t>Weekly Quota Status</t>
    </r>
    <r>
      <rPr>
        <sz val="10"/>
        <color theme="1"/>
        <rFont val="Arial"/>
        <family val="2"/>
      </rPr>
      <t xml:space="preserve"> Report.</t>
    </r>
  </si>
  <si>
    <r>
      <t>FY 2023 TRQ  (October 2022–</t>
    </r>
    <r>
      <rPr>
        <sz val="10"/>
        <rFont val="Calibri"/>
        <family val="2"/>
      </rPr>
      <t>September 2023)</t>
    </r>
  </si>
  <si>
    <t>FY 2022 TRQ (October 2021–December 2022)</t>
  </si>
  <si>
    <t>FY 2021 TRQ (October 2020–December 2021)</t>
  </si>
  <si>
    <t xml:space="preserve"> July TRQ incease and allocation</t>
  </si>
  <si>
    <t>Last updated: 5/17/2024.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</si>
</sst>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
    <numFmt numFmtId="165" formatCode="m/d/yy;@"/>
    <numFmt numFmtId="166" formatCode="#,##0;[Red]#,##0"/>
    <numFmt numFmtId="167" formatCode="m/d/yyyy;@"/>
    <numFmt numFmtId="168" formatCode="0.0%"/>
    <numFmt numFmtId="169" formatCode="#,##0___)"/>
    <numFmt numFmtId="170" formatCode="#,##0_______)"/>
    <numFmt numFmtId="171" formatCode="#,##0_)"/>
    <numFmt numFmtId="172" formatCode="_(* #,##0_);_(* \(#,##0\);_(* &quot;-&quot;??_);_(@_)"/>
    <numFmt numFmtId="173" formatCode="0.0_)"/>
    <numFmt numFmtId="174" formatCode="0.0;[Red]0.0"/>
    <numFmt numFmtId="175" formatCode="0.000E+00"/>
  </numFmts>
  <fonts count="25" x14ac:knownFonts="1">
    <font>
      <sz val="11"/>
      <color theme="1"/>
      <name val="Calibri"/>
      <family val="2"/>
      <scheme val="minor"/>
    </font>
    <font>
      <sz val="10"/>
      <name val="Arial"/>
      <family val="2"/>
    </font>
    <font>
      <sz val="10"/>
      <name val="Arial"/>
      <family val="2"/>
    </font>
    <font>
      <b/>
      <sz val="12"/>
      <name val="Arial"/>
      <family val="2"/>
    </font>
    <font>
      <b/>
      <sz val="10"/>
      <name val="Arial"/>
      <family val="2"/>
    </font>
    <font>
      <i/>
      <sz val="8"/>
      <name val="Arial"/>
      <family val="2"/>
    </font>
    <font>
      <sz val="8"/>
      <name val="Arial"/>
      <family val="2"/>
    </font>
    <font>
      <i/>
      <sz val="10"/>
      <name val="Arial"/>
      <family val="2"/>
    </font>
    <font>
      <u/>
      <sz val="10"/>
      <name val="Arial"/>
      <family val="2"/>
    </font>
    <font>
      <b/>
      <sz val="12"/>
      <name val="Arial"/>
      <family val="2"/>
    </font>
    <font>
      <sz val="8"/>
      <name val="Arial"/>
      <family val="2"/>
    </font>
    <font>
      <u/>
      <sz val="10"/>
      <color indexed="12"/>
      <name val="Arial"/>
      <family val="2"/>
    </font>
    <font>
      <sz val="10"/>
      <color indexed="8"/>
      <name val="Arial"/>
      <family val="2"/>
    </font>
    <font>
      <sz val="8"/>
      <name val="Helvetica"/>
    </font>
    <font>
      <sz val="7"/>
      <name val="Helvetica"/>
    </font>
    <font>
      <vertAlign val="superscript"/>
      <sz val="10"/>
      <name val="Arial"/>
      <family val="2"/>
    </font>
    <font>
      <sz val="11"/>
      <color theme="1"/>
      <name val="Calibri"/>
      <family val="2"/>
      <scheme val="minor"/>
    </font>
    <font>
      <sz val="10"/>
      <color theme="1"/>
      <name val="Arial"/>
      <family val="2"/>
    </font>
    <font>
      <sz val="8"/>
      <name val="Calibri"/>
      <family val="2"/>
      <scheme val="minor"/>
    </font>
    <font>
      <i/>
      <sz val="10"/>
      <color theme="1"/>
      <name val="Arial"/>
      <family val="2"/>
    </font>
    <font>
      <b/>
      <sz val="10"/>
      <color theme="1"/>
      <name val="Arial"/>
      <family val="2"/>
    </font>
    <font>
      <i/>
      <sz val="11"/>
      <name val="Arial"/>
      <family val="2"/>
    </font>
    <font>
      <sz val="11"/>
      <name val="Arial"/>
      <family val="2"/>
    </font>
    <font>
      <sz val="11"/>
      <name val="Calibri"/>
      <family val="2"/>
      <scheme val="minor"/>
    </font>
    <font>
      <sz val="10"/>
      <name val="Calibri"/>
      <family val="2"/>
    </font>
  </fonts>
  <fills count="3">
    <fill>
      <patternFill patternType="none"/>
    </fill>
    <fill>
      <patternFill patternType="gray125"/>
    </fill>
    <fill>
      <patternFill patternType="solid">
        <fgColor indexed="9"/>
        <bgColor indexed="8"/>
      </patternFill>
    </fill>
  </fills>
  <borders count="18">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14">
    <xf numFmtId="0" fontId="0" fillId="0" borderId="0"/>
    <xf numFmtId="43" fontId="1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2" fillId="0" borderId="0"/>
    <xf numFmtId="0" fontId="17" fillId="0" borderId="0"/>
    <xf numFmtId="0" fontId="13" fillId="0" borderId="0"/>
    <xf numFmtId="0" fontId="16" fillId="0" borderId="0"/>
    <xf numFmtId="9" fontId="1" fillId="0" borderId="0" applyFont="0" applyFill="0" applyBorder="0" applyAlignment="0" applyProtection="0"/>
    <xf numFmtId="0" fontId="16" fillId="0" borderId="0"/>
    <xf numFmtId="43" fontId="16" fillId="0" borderId="0" applyFont="0" applyFill="0" applyBorder="0" applyAlignment="0" applyProtection="0"/>
    <xf numFmtId="0" fontId="16" fillId="0" borderId="0"/>
  </cellStyleXfs>
  <cellXfs count="438">
    <xf numFmtId="0" fontId="0" fillId="0" borderId="0" xfId="0"/>
    <xf numFmtId="0" fontId="2" fillId="0" borderId="1" xfId="5" applyFont="1" applyBorder="1" applyAlignment="1">
      <alignment horizontal="left"/>
    </xf>
    <xf numFmtId="0" fontId="1" fillId="0" borderId="1" xfId="5" applyBorder="1"/>
    <xf numFmtId="0" fontId="3" fillId="0" borderId="0" xfId="5" applyFont="1" applyAlignment="1">
      <alignment horizontal="left"/>
    </xf>
    <xf numFmtId="0" fontId="4" fillId="0" borderId="0" xfId="5" applyFont="1" applyAlignment="1">
      <alignment horizontal="left"/>
    </xf>
    <xf numFmtId="164" fontId="4" fillId="0" borderId="0" xfId="5" applyNumberFormat="1" applyFont="1" applyAlignment="1">
      <alignment horizontal="left"/>
    </xf>
    <xf numFmtId="0" fontId="1" fillId="0" borderId="0" xfId="5"/>
    <xf numFmtId="0" fontId="2" fillId="0" borderId="0" xfId="5" quotePrefix="1" applyFont="1" applyAlignment="1">
      <alignment horizontal="left"/>
    </xf>
    <xf numFmtId="17" fontId="1" fillId="0" borderId="0" xfId="5" applyNumberFormat="1" applyAlignment="1">
      <alignment horizontal="center" wrapText="1"/>
    </xf>
    <xf numFmtId="0" fontId="2" fillId="0" borderId="0" xfId="5" applyFont="1" applyAlignment="1">
      <alignment horizontal="right" wrapText="1"/>
    </xf>
    <xf numFmtId="0" fontId="2" fillId="0" borderId="0" xfId="5" applyFont="1"/>
    <xf numFmtId="0" fontId="2" fillId="0" borderId="0" xfId="5" applyFont="1" applyAlignment="1">
      <alignment horizontal="right"/>
    </xf>
    <xf numFmtId="0" fontId="1" fillId="0" borderId="1" xfId="5" applyBorder="1" applyAlignment="1">
      <alignment horizontal="right"/>
    </xf>
    <xf numFmtId="165" fontId="5" fillId="0" borderId="1" xfId="5" applyNumberFormat="1" applyFont="1" applyBorder="1" applyAlignment="1">
      <alignment horizontal="center"/>
    </xf>
    <xf numFmtId="165" fontId="5" fillId="0" borderId="1" xfId="5" quotePrefix="1" applyNumberFormat="1" applyFont="1" applyBorder="1" applyAlignment="1">
      <alignment horizontal="center"/>
    </xf>
    <xf numFmtId="14" fontId="5" fillId="0" borderId="1" xfId="5" quotePrefix="1" applyNumberFormat="1" applyFont="1" applyBorder="1" applyAlignment="1">
      <alignment horizontal="center"/>
    </xf>
    <xf numFmtId="17" fontId="5" fillId="0" borderId="1" xfId="5" quotePrefix="1" applyNumberFormat="1" applyFont="1" applyBorder="1" applyAlignment="1">
      <alignment horizontal="center"/>
    </xf>
    <xf numFmtId="17" fontId="6" fillId="0" borderId="1" xfId="5" applyNumberFormat="1" applyFont="1" applyBorder="1" applyAlignment="1">
      <alignment horizontal="center"/>
    </xf>
    <xf numFmtId="17" fontId="6" fillId="0" borderId="0" xfId="5" applyNumberFormat="1" applyFont="1" applyAlignment="1">
      <alignment horizontal="center"/>
    </xf>
    <xf numFmtId="0" fontId="1" fillId="0" borderId="0" xfId="5" applyAlignment="1">
      <alignment horizontal="right"/>
    </xf>
    <xf numFmtId="165" fontId="6" fillId="0" borderId="0" xfId="5" applyNumberFormat="1" applyFont="1" applyAlignment="1">
      <alignment horizontal="center"/>
    </xf>
    <xf numFmtId="165" fontId="6" fillId="0" borderId="0" xfId="5" quotePrefix="1" applyNumberFormat="1" applyFont="1" applyAlignment="1">
      <alignment horizontal="center"/>
    </xf>
    <xf numFmtId="14" fontId="6" fillId="0" borderId="0" xfId="5" quotePrefix="1" applyNumberFormat="1" applyFont="1" applyAlignment="1">
      <alignment horizontal="center"/>
    </xf>
    <xf numFmtId="0" fontId="2" fillId="0" borderId="0" xfId="5" applyFont="1" applyAlignment="1">
      <alignment horizontal="center"/>
    </xf>
    <xf numFmtId="0" fontId="7" fillId="0" borderId="0" xfId="5" applyFont="1" applyAlignment="1">
      <alignment horizontal="center"/>
    </xf>
    <xf numFmtId="164" fontId="7" fillId="0" borderId="0" xfId="5" applyNumberFormat="1" applyFont="1" applyAlignment="1">
      <alignment horizontal="center"/>
    </xf>
    <xf numFmtId="3" fontId="1" fillId="0" borderId="0" xfId="5" applyNumberFormat="1"/>
    <xf numFmtId="3" fontId="1" fillId="0" borderId="0" xfId="5" applyNumberFormat="1" applyAlignment="1">
      <alignment horizontal="right"/>
    </xf>
    <xf numFmtId="3" fontId="2" fillId="0" borderId="0" xfId="5" applyNumberFormat="1" applyFont="1"/>
    <xf numFmtId="3" fontId="8" fillId="0" borderId="0" xfId="5" applyNumberFormat="1" applyFont="1"/>
    <xf numFmtId="0" fontId="1" fillId="0" borderId="1" xfId="5" applyBorder="1" applyAlignment="1">
      <alignment horizontal="left" indent="1"/>
    </xf>
    <xf numFmtId="3" fontId="1" fillId="0" borderId="1" xfId="5" applyNumberFormat="1" applyBorder="1"/>
    <xf numFmtId="3" fontId="2" fillId="0" borderId="1" xfId="5" applyNumberFormat="1" applyFont="1" applyBorder="1"/>
    <xf numFmtId="17" fontId="1" fillId="0" borderId="0" xfId="5" applyNumberFormat="1" applyAlignment="1">
      <alignment horizontal="center"/>
    </xf>
    <xf numFmtId="0" fontId="9" fillId="0" borderId="0" xfId="5" applyFont="1" applyAlignment="1">
      <alignment horizontal="left"/>
    </xf>
    <xf numFmtId="0" fontId="1" fillId="0" borderId="0" xfId="5" applyAlignment="1">
      <alignment horizontal="center"/>
    </xf>
    <xf numFmtId="17" fontId="10" fillId="0" borderId="1" xfId="5" applyNumberFormat="1" applyFont="1" applyBorder="1" applyAlignment="1">
      <alignment horizontal="center"/>
    </xf>
    <xf numFmtId="165" fontId="10" fillId="0" borderId="0" xfId="5" applyNumberFormat="1" applyFont="1" applyAlignment="1">
      <alignment horizontal="center"/>
    </xf>
    <xf numFmtId="165" fontId="10" fillId="0" borderId="0" xfId="5" quotePrefix="1" applyNumberFormat="1" applyFont="1" applyAlignment="1">
      <alignment horizontal="center"/>
    </xf>
    <xf numFmtId="14" fontId="10" fillId="0" borderId="0" xfId="5" quotePrefix="1" applyNumberFormat="1" applyFont="1" applyAlignment="1">
      <alignment horizontal="center"/>
    </xf>
    <xf numFmtId="17" fontId="10" fillId="0" borderId="0" xfId="5" applyNumberFormat="1" applyFont="1" applyAlignment="1">
      <alignment horizontal="center"/>
    </xf>
    <xf numFmtId="166" fontId="17" fillId="0" borderId="0" xfId="6" applyNumberFormat="1" applyFont="1"/>
    <xf numFmtId="166" fontId="17" fillId="0" borderId="0" xfId="2" applyNumberFormat="1" applyFont="1" applyFill="1" applyBorder="1"/>
    <xf numFmtId="3" fontId="17" fillId="0" borderId="0" xfId="6" applyNumberFormat="1" applyFont="1"/>
    <xf numFmtId="0" fontId="2" fillId="0" borderId="0" xfId="5" applyFont="1" applyAlignment="1">
      <alignment horizontal="center" wrapText="1"/>
    </xf>
    <xf numFmtId="3" fontId="2" fillId="0" borderId="0" xfId="4" applyNumberFormat="1" applyFont="1" applyFill="1" applyBorder="1" applyAlignment="1" applyProtection="1">
      <alignment horizontal="right"/>
    </xf>
    <xf numFmtId="3" fontId="17" fillId="0" borderId="2" xfId="9" applyNumberFormat="1" applyFont="1" applyBorder="1" applyAlignment="1">
      <alignment horizontal="right"/>
    </xf>
    <xf numFmtId="3" fontId="2" fillId="0" borderId="2" xfId="5" applyNumberFormat="1" applyFont="1" applyBorder="1" applyAlignment="1">
      <alignment horizontal="right" vertical="center"/>
    </xf>
    <xf numFmtId="3" fontId="2" fillId="0" borderId="2" xfId="5" applyNumberFormat="1" applyFont="1" applyBorder="1"/>
    <xf numFmtId="166" fontId="17" fillId="0" borderId="3" xfId="5" applyNumberFormat="1" applyFont="1" applyBorder="1"/>
    <xf numFmtId="3" fontId="8" fillId="0" borderId="3" xfId="5" applyNumberFormat="1" applyFont="1" applyBorder="1"/>
    <xf numFmtId="3" fontId="8" fillId="0" borderId="2" xfId="5" applyNumberFormat="1" applyFont="1" applyBorder="1"/>
    <xf numFmtId="0" fontId="1" fillId="0" borderId="2" xfId="5" applyBorder="1"/>
    <xf numFmtId="166" fontId="1" fillId="0" borderId="2" xfId="5" applyNumberFormat="1" applyBorder="1"/>
    <xf numFmtId="3" fontId="1" fillId="0" borderId="4" xfId="5" applyNumberFormat="1" applyBorder="1"/>
    <xf numFmtId="3" fontId="1" fillId="0" borderId="5" xfId="5" applyNumberFormat="1" applyBorder="1"/>
    <xf numFmtId="3" fontId="2" fillId="0" borderId="5" xfId="5" applyNumberFormat="1" applyFont="1" applyBorder="1"/>
    <xf numFmtId="166" fontId="1" fillId="0" borderId="5" xfId="5" applyNumberFormat="1" applyBorder="1"/>
    <xf numFmtId="3" fontId="17" fillId="0" borderId="6" xfId="9" applyNumberFormat="1" applyFont="1" applyBorder="1" applyAlignment="1">
      <alignment horizontal="right" vertical="top"/>
    </xf>
    <xf numFmtId="3" fontId="1" fillId="0" borderId="0" xfId="5" applyNumberFormat="1" applyAlignment="1">
      <alignment vertical="top"/>
    </xf>
    <xf numFmtId="3" fontId="2" fillId="0" borderId="0" xfId="4" applyNumberFormat="1" applyFont="1" applyFill="1" applyBorder="1" applyAlignment="1" applyProtection="1">
      <alignment horizontal="right" vertical="top"/>
    </xf>
    <xf numFmtId="3" fontId="17" fillId="0" borderId="2" xfId="9" applyNumberFormat="1" applyFont="1" applyBorder="1" applyAlignment="1">
      <alignment horizontal="right" vertical="top"/>
    </xf>
    <xf numFmtId="3" fontId="17" fillId="0" borderId="6" xfId="5" applyNumberFormat="1" applyFont="1" applyBorder="1" applyAlignment="1">
      <alignment horizontal="right" vertical="top"/>
    </xf>
    <xf numFmtId="3" fontId="2" fillId="0" borderId="2" xfId="4" applyNumberFormat="1" applyFont="1" applyFill="1" applyBorder="1" applyAlignment="1" applyProtection="1">
      <alignment horizontal="right"/>
    </xf>
    <xf numFmtId="3" fontId="2" fillId="0" borderId="2" xfId="5" quotePrefix="1" applyNumberFormat="1" applyFont="1" applyBorder="1"/>
    <xf numFmtId="3" fontId="2" fillId="0" borderId="3" xfId="4" applyNumberFormat="1" applyFont="1" applyFill="1" applyBorder="1" applyAlignment="1" applyProtection="1">
      <alignment horizontal="right" vertical="top"/>
    </xf>
    <xf numFmtId="3" fontId="1" fillId="0" borderId="3" xfId="5" applyNumberFormat="1" applyBorder="1" applyAlignment="1">
      <alignment horizontal="right"/>
    </xf>
    <xf numFmtId="3" fontId="1" fillId="0" borderId="2" xfId="5" quotePrefix="1" applyNumberFormat="1" applyBorder="1"/>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0" xfId="0" applyNumberFormat="1" applyFont="1"/>
    <xf numFmtId="0" fontId="1" fillId="0" borderId="0" xfId="5" applyAlignment="1">
      <alignment horizontal="center" wrapText="1"/>
    </xf>
    <xf numFmtId="0" fontId="1" fillId="0" borderId="1" xfId="5" applyBorder="1" applyAlignment="1">
      <alignment horizontal="left"/>
    </xf>
    <xf numFmtId="0" fontId="1" fillId="0" borderId="0" xfId="5" quotePrefix="1" applyAlignment="1">
      <alignment horizontal="left"/>
    </xf>
    <xf numFmtId="164" fontId="1" fillId="0" borderId="0" xfId="5" applyNumberFormat="1"/>
    <xf numFmtId="164" fontId="1" fillId="0" borderId="0" xfId="10" applyNumberFormat="1" applyFont="1" applyBorder="1"/>
    <xf numFmtId="164" fontId="1" fillId="0" borderId="0" xfId="10" applyNumberFormat="1" applyFont="1"/>
    <xf numFmtId="2" fontId="1" fillId="0" borderId="0" xfId="10" applyNumberFormat="1" applyFont="1" applyBorder="1"/>
    <xf numFmtId="9" fontId="1" fillId="0" borderId="0" xfId="10" applyFont="1" applyBorder="1"/>
    <xf numFmtId="9" fontId="1" fillId="0" borderId="0" xfId="10" applyFont="1"/>
    <xf numFmtId="3" fontId="1" fillId="0" borderId="0" xfId="5" applyNumberFormat="1" applyAlignment="1">
      <alignment horizontal="left"/>
    </xf>
    <xf numFmtId="14" fontId="1" fillId="0" borderId="0" xfId="5" applyNumberFormat="1" applyAlignment="1">
      <alignment horizontal="right"/>
    </xf>
    <xf numFmtId="164" fontId="1" fillId="0" borderId="1" xfId="5" applyNumberFormat="1" applyBorder="1"/>
    <xf numFmtId="0" fontId="13" fillId="0" borderId="0" xfId="8"/>
    <xf numFmtId="0" fontId="1" fillId="0" borderId="0" xfId="8" applyFont="1"/>
    <xf numFmtId="0" fontId="1" fillId="0" borderId="0" xfId="8" quotePrefix="1" applyFont="1" applyAlignment="1">
      <alignment horizontal="left"/>
    </xf>
    <xf numFmtId="14" fontId="1" fillId="0" borderId="0" xfId="8" applyNumberFormat="1" applyFont="1"/>
    <xf numFmtId="0" fontId="12" fillId="0" borderId="0" xfId="8" applyFont="1"/>
    <xf numFmtId="0" fontId="12" fillId="0" borderId="0" xfId="8" quotePrefix="1" applyFont="1" applyAlignment="1">
      <alignment horizontal="left"/>
    </xf>
    <xf numFmtId="0" fontId="12" fillId="0" borderId="0" xfId="8" applyFont="1" applyAlignment="1">
      <alignment horizontal="left"/>
    </xf>
    <xf numFmtId="3" fontId="12" fillId="0" borderId="0" xfId="8" applyNumberFormat="1" applyFont="1"/>
    <xf numFmtId="3" fontId="12" fillId="0" borderId="1" xfId="8" applyNumberFormat="1" applyFont="1" applyBorder="1"/>
    <xf numFmtId="37" fontId="12" fillId="0" borderId="1" xfId="8" applyNumberFormat="1" applyFont="1" applyBorder="1"/>
    <xf numFmtId="37" fontId="12" fillId="0" borderId="0" xfId="8" applyNumberFormat="1" applyFont="1"/>
    <xf numFmtId="3" fontId="1" fillId="0" borderId="0" xfId="8" applyNumberFormat="1" applyFont="1"/>
    <xf numFmtId="37" fontId="12" fillId="0" borderId="0" xfId="8" quotePrefix="1" applyNumberFormat="1" applyFont="1" applyAlignment="1">
      <alignment horizontal="left"/>
    </xf>
    <xf numFmtId="37" fontId="1" fillId="0" borderId="0" xfId="8" applyNumberFormat="1" applyFont="1"/>
    <xf numFmtId="0" fontId="1" fillId="0" borderId="1" xfId="8" quotePrefix="1" applyFont="1" applyBorder="1" applyAlignment="1">
      <alignment horizontal="left"/>
    </xf>
    <xf numFmtId="37" fontId="12" fillId="0" borderId="14" xfId="8" applyNumberFormat="1" applyFont="1" applyBorder="1" applyAlignment="1">
      <alignment horizontal="center"/>
    </xf>
    <xf numFmtId="14" fontId="12" fillId="2" borderId="14" xfId="8" applyNumberFormat="1" applyFont="1" applyFill="1" applyBorder="1" applyAlignment="1">
      <alignment horizontal="center"/>
    </xf>
    <xf numFmtId="37" fontId="12" fillId="2" borderId="14" xfId="8" applyNumberFormat="1" applyFont="1" applyFill="1" applyBorder="1" applyAlignment="1">
      <alignment horizontal="center"/>
    </xf>
    <xf numFmtId="0" fontId="1" fillId="0" borderId="1" xfId="8" applyFont="1" applyBorder="1" applyAlignment="1">
      <alignment horizontal="left"/>
    </xf>
    <xf numFmtId="14" fontId="12" fillId="2" borderId="14" xfId="8" quotePrefix="1" applyNumberFormat="1" applyFont="1" applyFill="1" applyBorder="1" applyAlignment="1">
      <alignment horizontal="center"/>
    </xf>
    <xf numFmtId="0" fontId="1" fillId="0" borderId="1" xfId="8" applyFont="1" applyBorder="1"/>
    <xf numFmtId="0" fontId="1" fillId="0" borderId="0" xfId="8" applyFont="1" applyAlignment="1">
      <alignment horizontal="center"/>
    </xf>
    <xf numFmtId="37" fontId="12" fillId="0" borderId="0" xfId="8" applyNumberFormat="1" applyFont="1" applyAlignment="1">
      <alignment horizontal="center"/>
    </xf>
    <xf numFmtId="0" fontId="12" fillId="2" borderId="15" xfId="8" quotePrefix="1" applyFont="1" applyFill="1" applyBorder="1" applyAlignment="1">
      <alignment horizontal="center"/>
    </xf>
    <xf numFmtId="37" fontId="12" fillId="2" borderId="15" xfId="8" applyNumberFormat="1" applyFont="1" applyFill="1" applyBorder="1" applyAlignment="1">
      <alignment horizontal="center"/>
    </xf>
    <xf numFmtId="37" fontId="12" fillId="2" borderId="15" xfId="8" quotePrefix="1" applyNumberFormat="1" applyFont="1" applyFill="1" applyBorder="1" applyAlignment="1">
      <alignment horizontal="left"/>
    </xf>
    <xf numFmtId="0" fontId="1" fillId="0" borderId="12" xfId="8" applyFont="1" applyBorder="1"/>
    <xf numFmtId="0" fontId="12" fillId="2" borderId="0" xfId="8" quotePrefix="1" applyFont="1" applyFill="1" applyAlignment="1">
      <alignment horizontal="left"/>
    </xf>
    <xf numFmtId="0" fontId="12" fillId="2" borderId="1" xfId="8" quotePrefix="1" applyFont="1" applyFill="1" applyBorder="1" applyAlignment="1">
      <alignment horizontal="left"/>
    </xf>
    <xf numFmtId="0" fontId="12" fillId="2" borderId="1" xfId="0" quotePrefix="1" applyFont="1" applyFill="1" applyBorder="1" applyAlignment="1">
      <alignment horizontal="left"/>
    </xf>
    <xf numFmtId="0" fontId="14" fillId="0" borderId="0" xfId="8" applyFont="1"/>
    <xf numFmtId="169" fontId="12" fillId="0" borderId="0" xfId="8" applyNumberFormat="1" applyFont="1"/>
    <xf numFmtId="169" fontId="12" fillId="0" borderId="0" xfId="8" quotePrefix="1" applyNumberFormat="1" applyFont="1"/>
    <xf numFmtId="169" fontId="1" fillId="0" borderId="0" xfId="8" applyNumberFormat="1" applyFont="1"/>
    <xf numFmtId="0" fontId="13" fillId="0" borderId="1" xfId="8" applyBorder="1"/>
    <xf numFmtId="0" fontId="14" fillId="0" borderId="1" xfId="8" applyFont="1" applyBorder="1"/>
    <xf numFmtId="169" fontId="12" fillId="0" borderId="1" xfId="8" applyNumberFormat="1" applyFont="1" applyBorder="1"/>
    <xf numFmtId="0" fontId="12" fillId="0" borderId="1" xfId="8" applyFont="1" applyBorder="1"/>
    <xf numFmtId="0" fontId="1" fillId="0" borderId="0" xfId="8" applyFont="1" applyAlignment="1">
      <alignment horizontal="centerContinuous"/>
    </xf>
    <xf numFmtId="14" fontId="12" fillId="2" borderId="0" xfId="8" applyNumberFormat="1" applyFont="1" applyFill="1" applyAlignment="1">
      <alignment horizontal="centerContinuous"/>
    </xf>
    <xf numFmtId="0" fontId="12" fillId="2" borderId="0" xfId="8" applyFont="1" applyFill="1" applyAlignment="1">
      <alignment horizontal="centerContinuous"/>
    </xf>
    <xf numFmtId="0" fontId="1" fillId="0" borderId="1" xfId="8" applyFont="1" applyBorder="1" applyAlignment="1">
      <alignment horizontal="center"/>
    </xf>
    <xf numFmtId="0" fontId="1" fillId="0" borderId="0" xfId="8" quotePrefix="1" applyFont="1"/>
    <xf numFmtId="170" fontId="12" fillId="0" borderId="0" xfId="8" applyNumberFormat="1" applyFont="1"/>
    <xf numFmtId="171" fontId="12" fillId="0" borderId="0" xfId="8" applyNumberFormat="1" applyFont="1"/>
    <xf numFmtId="171" fontId="1" fillId="0" borderId="0" xfId="8" applyNumberFormat="1" applyFont="1"/>
    <xf numFmtId="170" fontId="1" fillId="0" borderId="0" xfId="8" applyNumberFormat="1" applyFont="1"/>
    <xf numFmtId="172" fontId="12" fillId="0" borderId="0" xfId="3" applyNumberFormat="1" applyFont="1"/>
    <xf numFmtId="0" fontId="1" fillId="0" borderId="12" xfId="8" applyFont="1" applyBorder="1" applyAlignment="1">
      <alignment horizontal="centerContinuous"/>
    </xf>
    <xf numFmtId="0" fontId="12" fillId="0" borderId="12" xfId="8" applyFont="1" applyBorder="1" applyAlignment="1">
      <alignment horizontal="centerContinuous"/>
    </xf>
    <xf numFmtId="0" fontId="1" fillId="0" borderId="0" xfId="5" applyAlignment="1">
      <alignment horizontal="left"/>
    </xf>
    <xf numFmtId="37" fontId="1" fillId="0" borderId="0" xfId="5" applyNumberFormat="1"/>
    <xf numFmtId="37" fontId="12" fillId="0" borderId="0" xfId="5" applyNumberFormat="1" applyFont="1"/>
    <xf numFmtId="0" fontId="1" fillId="0" borderId="14" xfId="5" applyBorder="1" applyAlignment="1">
      <alignment horizontal="right"/>
    </xf>
    <xf numFmtId="0" fontId="1" fillId="0" borderId="14" xfId="5" applyBorder="1"/>
    <xf numFmtId="0" fontId="1" fillId="0" borderId="14" xfId="5" applyBorder="1" applyAlignment="1">
      <alignment horizontal="left"/>
    </xf>
    <xf numFmtId="37" fontId="1" fillId="0" borderId="0" xfId="5" applyNumberFormat="1" applyAlignment="1">
      <alignment horizontal="right"/>
    </xf>
    <xf numFmtId="173" fontId="1" fillId="0" borderId="0" xfId="5" applyNumberFormat="1" applyAlignment="1">
      <alignment horizontal="left"/>
    </xf>
    <xf numFmtId="0" fontId="12" fillId="0" borderId="0" xfId="5" applyFont="1"/>
    <xf numFmtId="0" fontId="1" fillId="0" borderId="15" xfId="5" applyBorder="1"/>
    <xf numFmtId="0" fontId="12" fillId="0" borderId="14" xfId="5" applyFont="1" applyBorder="1"/>
    <xf numFmtId="0" fontId="1" fillId="0" borderId="14" xfId="5" applyBorder="1" applyAlignment="1">
      <alignment horizontal="center"/>
    </xf>
    <xf numFmtId="0" fontId="12" fillId="0" borderId="0" xfId="5" applyFont="1" applyAlignment="1">
      <alignment horizontal="center"/>
    </xf>
    <xf numFmtId="0" fontId="1" fillId="0" borderId="0" xfId="5" quotePrefix="1"/>
    <xf numFmtId="0" fontId="12" fillId="2" borderId="1" xfId="5" quotePrefix="1" applyFont="1" applyFill="1" applyBorder="1" applyAlignment="1">
      <alignment horizontal="left"/>
    </xf>
    <xf numFmtId="0" fontId="1" fillId="0" borderId="1" xfId="5" applyBorder="1" applyAlignment="1">
      <alignment wrapText="1"/>
    </xf>
    <xf numFmtId="3" fontId="1" fillId="0" borderId="1" xfId="5" applyNumberFormat="1" applyBorder="1" applyAlignment="1">
      <alignment horizontal="right" wrapText="1"/>
    </xf>
    <xf numFmtId="0" fontId="1" fillId="0" borderId="1" xfId="5" applyBorder="1" applyAlignment="1">
      <alignment horizontal="right" wrapText="1"/>
    </xf>
    <xf numFmtId="0" fontId="1" fillId="0" borderId="1" xfId="5" applyBorder="1" applyAlignment="1">
      <alignment horizontal="center" wrapText="1"/>
    </xf>
    <xf numFmtId="37" fontId="1" fillId="0" borderId="1" xfId="5" applyNumberFormat="1" applyBorder="1"/>
    <xf numFmtId="37" fontId="12" fillId="0" borderId="1" xfId="5" applyNumberFormat="1" applyFont="1" applyBorder="1"/>
    <xf numFmtId="1" fontId="1" fillId="0" borderId="0" xfId="10" applyNumberFormat="1" applyFont="1" applyBorder="1"/>
    <xf numFmtId="1" fontId="1" fillId="0" borderId="1" xfId="10" applyNumberFormat="1" applyFont="1" applyBorder="1"/>
    <xf numFmtId="164" fontId="1" fillId="0" borderId="0" xfId="5" applyNumberFormat="1" applyAlignment="1">
      <alignment horizontal="center" wrapText="1"/>
    </xf>
    <xf numFmtId="164" fontId="1" fillId="0" borderId="0" xfId="5" applyNumberFormat="1" applyAlignment="1">
      <alignment horizontal="center"/>
    </xf>
    <xf numFmtId="0" fontId="4" fillId="0" borderId="1" xfId="5" applyFont="1" applyBorder="1" applyAlignment="1">
      <alignment horizontal="left"/>
    </xf>
    <xf numFmtId="3"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7" fillId="0" borderId="6" xfId="0" applyFont="1" applyBorder="1" applyAlignment="1">
      <alignment horizontal="center"/>
    </xf>
    <xf numFmtId="3" fontId="7" fillId="0" borderId="6" xfId="0" applyNumberFormat="1" applyFont="1" applyBorder="1" applyAlignment="1">
      <alignment horizontal="center"/>
    </xf>
    <xf numFmtId="0" fontId="7" fillId="0" borderId="2" xfId="0" applyFont="1" applyBorder="1" applyAlignment="1">
      <alignment horizontal="center"/>
    </xf>
    <xf numFmtId="3" fontId="1" fillId="0" borderId="0" xfId="4" applyNumberFormat="1" applyFont="1" applyFill="1" applyAlignment="1" applyProtection="1">
      <alignment horizontal="right"/>
    </xf>
    <xf numFmtId="3" fontId="1" fillId="0" borderId="2" xfId="4" applyNumberFormat="1" applyFont="1" applyFill="1" applyBorder="1" applyAlignment="1" applyProtection="1">
      <alignment horizontal="right"/>
    </xf>
    <xf numFmtId="0" fontId="1" fillId="0" borderId="2" xfId="0" applyFont="1" applyBorder="1"/>
    <xf numFmtId="37" fontId="1" fillId="0" borderId="0" xfId="1" applyNumberFormat="1" applyFont="1"/>
    <xf numFmtId="3" fontId="8" fillId="0" borderId="2" xfId="10" applyNumberFormat="1" applyFont="1" applyBorder="1" applyAlignment="1">
      <alignment horizontal="right"/>
    </xf>
    <xf numFmtId="0" fontId="4" fillId="0" borderId="0" xfId="0" applyFont="1"/>
    <xf numFmtId="0" fontId="1"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17" fillId="0" borderId="0" xfId="0" applyFont="1"/>
    <xf numFmtId="0" fontId="17" fillId="0" borderId="7" xfId="0" applyFont="1" applyBorder="1"/>
    <xf numFmtId="17" fontId="1" fillId="0" borderId="12" xfId="0" quotePrefix="1" applyNumberFormat="1" applyFont="1" applyBorder="1" applyAlignment="1">
      <alignment horizontal="center" vertical="center" wrapText="1"/>
    </xf>
    <xf numFmtId="17" fontId="1" fillId="0" borderId="9" xfId="0" quotePrefix="1" applyNumberFormat="1" applyFont="1" applyBorder="1" applyAlignment="1">
      <alignment horizontal="center" vertical="center" wrapText="1"/>
    </xf>
    <xf numFmtId="0" fontId="17" fillId="0" borderId="8" xfId="0" applyFont="1" applyBorder="1" applyAlignment="1">
      <alignment horizontal="right"/>
    </xf>
    <xf numFmtId="0" fontId="1" fillId="0" borderId="8" xfId="0" applyFont="1" applyBorder="1" applyAlignment="1">
      <alignment horizontal="center" vertical="top" wrapText="1"/>
    </xf>
    <xf numFmtId="0" fontId="1" fillId="0" borderId="5" xfId="0" applyFont="1" applyBorder="1" applyAlignment="1">
      <alignment horizontal="center" vertical="top" wrapText="1"/>
    </xf>
    <xf numFmtId="167" fontId="1" fillId="0" borderId="1" xfId="0" applyNumberFormat="1" applyFont="1" applyBorder="1" applyAlignment="1">
      <alignment horizontal="right" vertical="center"/>
    </xf>
    <xf numFmtId="0" fontId="1" fillId="0" borderId="2" xfId="0" applyFont="1" applyBorder="1" applyAlignment="1">
      <alignment vertical="top"/>
    </xf>
    <xf numFmtId="3" fontId="1" fillId="0" borderId="2" xfId="0" applyNumberFormat="1" applyFont="1" applyBorder="1"/>
    <xf numFmtId="166" fontId="1" fillId="0" borderId="6" xfId="0" applyNumberFormat="1" applyFont="1" applyBorder="1" applyAlignment="1">
      <alignment wrapText="1"/>
    </xf>
    <xf numFmtId="166" fontId="1" fillId="0" borderId="0" xfId="0" applyNumberFormat="1" applyFont="1"/>
    <xf numFmtId="166" fontId="1" fillId="0" borderId="2" xfId="0" applyNumberFormat="1" applyFont="1" applyBorder="1" applyAlignment="1">
      <alignment wrapText="1"/>
    </xf>
    <xf numFmtId="166" fontId="1" fillId="0" borderId="2" xfId="0" applyNumberFormat="1" applyFont="1" applyBorder="1"/>
    <xf numFmtId="166" fontId="17" fillId="0" borderId="3" xfId="0" applyNumberFormat="1" applyFont="1" applyBorder="1"/>
    <xf numFmtId="0" fontId="1" fillId="0" borderId="2" xfId="0" applyFont="1" applyBorder="1" applyAlignment="1">
      <alignment wrapText="1"/>
    </xf>
    <xf numFmtId="3" fontId="1" fillId="0" borderId="2" xfId="0" applyNumberFormat="1" applyFont="1" applyBorder="1" applyAlignment="1">
      <alignment wrapText="1"/>
    </xf>
    <xf numFmtId="3" fontId="1" fillId="0" borderId="6" xfId="0" applyNumberFormat="1" applyFont="1" applyBorder="1" applyAlignment="1">
      <alignment wrapText="1"/>
    </xf>
    <xf numFmtId="166" fontId="1" fillId="0" borderId="6" xfId="0" applyNumberFormat="1" applyFont="1" applyBorder="1"/>
    <xf numFmtId="0" fontId="1" fillId="0" borderId="2" xfId="0" applyFont="1" applyBorder="1" applyAlignment="1">
      <alignment horizontal="right" vertical="top"/>
    </xf>
    <xf numFmtId="0" fontId="1" fillId="0" borderId="6" xfId="0" applyFont="1" applyBorder="1" applyAlignment="1">
      <alignment horizontal="right" vertical="top"/>
    </xf>
    <xf numFmtId="3" fontId="1" fillId="0" borderId="6" xfId="0" applyNumberFormat="1" applyFont="1" applyBorder="1" applyAlignment="1">
      <alignment vertical="top"/>
    </xf>
    <xf numFmtId="3" fontId="1" fillId="0" borderId="0" xfId="0" applyNumberFormat="1" applyFont="1" applyAlignment="1">
      <alignment vertical="top"/>
    </xf>
    <xf numFmtId="3" fontId="1" fillId="0" borderId="0" xfId="0" applyNumberFormat="1" applyFont="1" applyAlignment="1">
      <alignment horizontal="right" vertical="top"/>
    </xf>
    <xf numFmtId="3" fontId="1" fillId="0" borderId="2" xfId="4" applyNumberFormat="1" applyFont="1" applyFill="1" applyBorder="1" applyAlignment="1" applyProtection="1">
      <alignment horizontal="right" vertical="top"/>
    </xf>
    <xf numFmtId="3" fontId="1" fillId="0" borderId="2" xfId="0" applyNumberFormat="1" applyFont="1" applyBorder="1" applyAlignment="1">
      <alignment vertical="top"/>
    </xf>
    <xf numFmtId="166" fontId="17" fillId="0" borderId="3" xfId="0" applyNumberFormat="1" applyFont="1" applyBorder="1" applyAlignment="1">
      <alignment vertical="top"/>
    </xf>
    <xf numFmtId="0" fontId="1" fillId="0" borderId="5" xfId="0" applyFont="1" applyBorder="1" applyAlignment="1">
      <alignment horizontal="left" vertical="top"/>
    </xf>
    <xf numFmtId="3" fontId="1" fillId="0" borderId="5"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1" xfId="0" applyNumberFormat="1" applyFont="1" applyBorder="1" applyAlignment="1">
      <alignment horizontal="right" vertical="top"/>
    </xf>
    <xf numFmtId="3" fontId="1" fillId="0" borderId="1" xfId="0" applyNumberFormat="1" applyFont="1" applyBorder="1" applyAlignment="1">
      <alignment vertical="top"/>
    </xf>
    <xf numFmtId="166" fontId="1" fillId="0" borderId="5" xfId="0" applyNumberFormat="1" applyFont="1" applyBorder="1" applyAlignment="1">
      <alignment vertical="top"/>
    </xf>
    <xf numFmtId="3" fontId="1" fillId="0" borderId="5" xfId="0" applyNumberFormat="1" applyFont="1" applyBorder="1" applyAlignment="1">
      <alignment vertical="top"/>
    </xf>
    <xf numFmtId="0" fontId="1" fillId="0" borderId="0" xfId="0" applyFont="1" applyAlignment="1">
      <alignment horizontal="left" vertical="top" wrapText="1"/>
    </xf>
    <xf numFmtId="0" fontId="1" fillId="0" borderId="0" xfId="0" applyFont="1" applyAlignment="1">
      <alignment vertical="top"/>
    </xf>
    <xf numFmtId="37" fontId="1" fillId="0" borderId="0" xfId="0" applyNumberFormat="1" applyFont="1" applyAlignment="1">
      <alignment vertical="top"/>
    </xf>
    <xf numFmtId="0" fontId="1" fillId="0" borderId="0" xfId="0" applyFont="1" applyAlignment="1">
      <alignment vertical="top" wrapText="1"/>
    </xf>
    <xf numFmtId="0" fontId="17" fillId="0" borderId="0" xfId="0" applyFont="1" applyAlignment="1">
      <alignment vertical="top"/>
    </xf>
    <xf numFmtId="17" fontId="1" fillId="0" borderId="11" xfId="0" quotePrefix="1" applyNumberFormat="1" applyFont="1" applyBorder="1" applyAlignment="1">
      <alignment horizontal="center" vertical="center" wrapText="1"/>
    </xf>
    <xf numFmtId="17" fontId="1" fillId="0" borderId="8" xfId="0" quotePrefix="1" applyNumberFormat="1" applyFont="1" applyBorder="1" applyAlignment="1">
      <alignment horizontal="center" vertical="center" wrapText="1"/>
    </xf>
    <xf numFmtId="167" fontId="1" fillId="0" borderId="13" xfId="0" applyNumberFormat="1" applyFont="1" applyBorder="1" applyAlignment="1">
      <alignment horizontal="right" vertical="center"/>
    </xf>
    <xf numFmtId="167" fontId="1" fillId="0" borderId="4" xfId="0" applyNumberFormat="1" applyFont="1" applyBorder="1" applyAlignment="1">
      <alignment horizontal="right" vertical="center"/>
    </xf>
    <xf numFmtId="167" fontId="1" fillId="0" borderId="9"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167" fontId="1" fillId="0" borderId="5" xfId="0" applyNumberFormat="1" applyFont="1" applyBorder="1" applyAlignment="1">
      <alignment horizontal="center" vertical="center" wrapText="1"/>
    </xf>
    <xf numFmtId="0" fontId="7" fillId="0" borderId="8" xfId="0" applyFont="1" applyBorder="1" applyAlignment="1">
      <alignment horizontal="center" wrapText="1"/>
    </xf>
    <xf numFmtId="0" fontId="7" fillId="0" borderId="7" xfId="0" applyFont="1" applyBorder="1" applyAlignment="1">
      <alignment horizontal="center"/>
    </xf>
    <xf numFmtId="0" fontId="1" fillId="0" borderId="6" xfId="0" applyFont="1" applyBorder="1"/>
    <xf numFmtId="3" fontId="17" fillId="0" borderId="6" xfId="9" applyNumberFormat="1" applyFont="1" applyBorder="1" applyAlignment="1">
      <alignment horizontal="right"/>
    </xf>
    <xf numFmtId="0" fontId="1" fillId="0" borderId="2" xfId="0" applyFont="1" applyBorder="1" applyAlignment="1">
      <alignment horizontal="right"/>
    </xf>
    <xf numFmtId="3" fontId="1" fillId="0" borderId="6" xfId="0" applyNumberFormat="1" applyFont="1" applyBorder="1"/>
    <xf numFmtId="3" fontId="1" fillId="0" borderId="0" xfId="0" applyNumberFormat="1" applyFont="1" applyAlignment="1">
      <alignment horizontal="right"/>
    </xf>
    <xf numFmtId="3" fontId="1" fillId="0" borderId="5" xfId="0" applyNumberFormat="1" applyFont="1" applyBorder="1" applyAlignment="1">
      <alignment horizontal="right"/>
    </xf>
    <xf numFmtId="166" fontId="1" fillId="0" borderId="13" xfId="0" applyNumberFormat="1" applyFont="1" applyBorder="1"/>
    <xf numFmtId="166" fontId="1" fillId="0" borderId="1" xfId="0" applyNumberFormat="1" applyFont="1" applyBorder="1"/>
    <xf numFmtId="166" fontId="1" fillId="0" borderId="5" xfId="0" applyNumberFormat="1" applyFont="1" applyBorder="1"/>
    <xf numFmtId="3" fontId="17" fillId="0" borderId="2" xfId="7" applyNumberFormat="1" applyBorder="1"/>
    <xf numFmtId="3" fontId="17" fillId="0" borderId="6" xfId="7" applyNumberFormat="1" applyBorder="1"/>
    <xf numFmtId="166" fontId="17" fillId="0" borderId="2" xfId="7" applyNumberFormat="1" applyBorder="1"/>
    <xf numFmtId="3" fontId="1" fillId="0" borderId="0" xfId="4" applyNumberFormat="1" applyFont="1" applyFill="1" applyBorder="1" applyAlignment="1" applyProtection="1">
      <alignment horizontal="right" vertical="top"/>
    </xf>
    <xf numFmtId="3" fontId="1" fillId="0" borderId="2" xfId="5" applyNumberFormat="1" applyBorder="1" applyAlignment="1">
      <alignment horizontal="right" vertical="center"/>
    </xf>
    <xf numFmtId="0" fontId="4" fillId="0" borderId="0" xfId="5" applyFont="1"/>
    <xf numFmtId="0" fontId="12" fillId="0" borderId="14" xfId="8" applyFont="1" applyBorder="1" applyAlignment="1">
      <alignment horizontal="center"/>
    </xf>
    <xf numFmtId="14" fontId="12" fillId="0" borderId="14" xfId="8" applyNumberFormat="1" applyFont="1" applyBorder="1" applyAlignment="1">
      <alignment horizontal="center"/>
    </xf>
    <xf numFmtId="0" fontId="12" fillId="0" borderId="14" xfId="8" quotePrefix="1" applyFont="1" applyBorder="1" applyAlignment="1">
      <alignment horizontal="center"/>
    </xf>
    <xf numFmtId="0" fontId="12" fillId="0" borderId="0" xfId="8" applyFont="1" applyAlignment="1">
      <alignment horizontal="center"/>
    </xf>
    <xf numFmtId="0" fontId="12" fillId="0" borderId="0" xfId="8" quotePrefix="1" applyFont="1" applyAlignment="1">
      <alignment horizontal="center"/>
    </xf>
    <xf numFmtId="0" fontId="12" fillId="0" borderId="10" xfId="8" applyFont="1" applyBorder="1"/>
    <xf numFmtId="0" fontId="12" fillId="0" borderId="10" xfId="8" applyFont="1" applyBorder="1" applyAlignment="1">
      <alignment horizontal="centerContinuous"/>
    </xf>
    <xf numFmtId="0" fontId="8" fillId="0" borderId="10" xfId="8" applyFont="1" applyBorder="1"/>
    <xf numFmtId="0" fontId="1" fillId="0" borderId="10" xfId="8" applyFont="1" applyBorder="1" applyAlignment="1">
      <alignment horizontal="centerContinuous"/>
    </xf>
    <xf numFmtId="0" fontId="11" fillId="0" borderId="0" xfId="4" applyAlignment="1" applyProtection="1"/>
    <xf numFmtId="0" fontId="11" fillId="0" borderId="0" xfId="4" applyFill="1" applyAlignment="1" applyProtection="1"/>
    <xf numFmtId="3" fontId="1" fillId="0" borderId="0" xfId="5" quotePrefix="1" applyNumberFormat="1"/>
    <xf numFmtId="3" fontId="1" fillId="0" borderId="0" xfId="5" quotePrefix="1" applyNumberFormat="1" applyAlignment="1">
      <alignment horizontal="left"/>
    </xf>
    <xf numFmtId="0" fontId="17" fillId="0" borderId="1" xfId="0" applyFont="1" applyBorder="1"/>
    <xf numFmtId="0" fontId="2" fillId="0" borderId="1" xfId="5" applyFont="1" applyBorder="1"/>
    <xf numFmtId="17" fontId="17" fillId="0" borderId="10" xfId="0" applyNumberFormat="1" applyFont="1" applyBorder="1" applyAlignment="1">
      <alignment horizontal="center" vertical="top" wrapText="1"/>
    </xf>
    <xf numFmtId="17" fontId="17" fillId="0" borderId="10" xfId="0" quotePrefix="1" applyNumberFormat="1" applyFont="1" applyBorder="1" applyAlignment="1">
      <alignment horizontal="center" vertical="top" wrapText="1"/>
    </xf>
    <xf numFmtId="17" fontId="17" fillId="0" borderId="10" xfId="0" applyNumberFormat="1" applyFont="1" applyBorder="1" applyAlignment="1">
      <alignment horizontal="center" vertical="top"/>
    </xf>
    <xf numFmtId="0" fontId="17" fillId="0" borderId="5" xfId="0" applyFont="1" applyBorder="1" applyAlignment="1">
      <alignment horizontal="right"/>
    </xf>
    <xf numFmtId="3" fontId="17" fillId="0" borderId="5" xfId="0" applyNumberFormat="1" applyFont="1" applyBorder="1"/>
    <xf numFmtId="167" fontId="1" fillId="0" borderId="13" xfId="0" applyNumberFormat="1" applyFont="1" applyBorder="1" applyAlignment="1">
      <alignment horizontal="center"/>
    </xf>
    <xf numFmtId="167" fontId="1" fillId="0" borderId="1" xfId="0" applyNumberFormat="1" applyFont="1" applyBorder="1" applyAlignment="1">
      <alignment horizontal="center"/>
    </xf>
    <xf numFmtId="0" fontId="1" fillId="0" borderId="5" xfId="0" applyFont="1" applyBorder="1" applyAlignment="1">
      <alignment horizontal="center"/>
    </xf>
    <xf numFmtId="0" fontId="17" fillId="0" borderId="5" xfId="0" applyFont="1" applyBorder="1"/>
    <xf numFmtId="0" fontId="19" fillId="0" borderId="2" xfId="0" applyFont="1" applyBorder="1" applyAlignment="1">
      <alignment horizontal="center"/>
    </xf>
    <xf numFmtId="0" fontId="17" fillId="0" borderId="2" xfId="0" applyFont="1" applyBorder="1"/>
    <xf numFmtId="37" fontId="17" fillId="0" borderId="0" xfId="1" applyNumberFormat="1" applyFont="1"/>
    <xf numFmtId="3" fontId="17" fillId="0" borderId="6" xfId="0" applyNumberFormat="1" applyFont="1" applyBorder="1"/>
    <xf numFmtId="3" fontId="17" fillId="0" borderId="0" xfId="0" applyNumberFormat="1" applyFont="1"/>
    <xf numFmtId="3" fontId="17" fillId="0" borderId="0" xfId="0" applyNumberFormat="1" applyFont="1" applyAlignment="1">
      <alignment horizontal="right"/>
    </xf>
    <xf numFmtId="3" fontId="17" fillId="0" borderId="2" xfId="0" applyNumberFormat="1" applyFont="1" applyBorder="1"/>
    <xf numFmtId="3" fontId="17" fillId="0" borderId="2" xfId="1" applyNumberFormat="1" applyFont="1" applyBorder="1"/>
    <xf numFmtId="3" fontId="17" fillId="0" borderId="2" xfId="1" applyNumberFormat="1" applyFont="1" applyBorder="1" applyAlignment="1">
      <alignment horizontal="right"/>
    </xf>
    <xf numFmtId="0" fontId="17" fillId="0" borderId="6" xfId="0" applyFont="1" applyBorder="1"/>
    <xf numFmtId="37" fontId="17" fillId="0" borderId="6" xfId="1" applyNumberFormat="1" applyFont="1" applyBorder="1"/>
    <xf numFmtId="0" fontId="17" fillId="0" borderId="5" xfId="0" applyFont="1" applyBorder="1" applyAlignment="1">
      <alignment horizontal="left" indent="1"/>
    </xf>
    <xf numFmtId="37" fontId="17" fillId="0" borderId="13" xfId="0" applyNumberFormat="1" applyFont="1" applyBorder="1"/>
    <xf numFmtId="3" fontId="17" fillId="0" borderId="1" xfId="0" applyNumberFormat="1" applyFont="1" applyBorder="1"/>
    <xf numFmtId="3" fontId="17" fillId="0" borderId="5" xfId="1" applyNumberFormat="1" applyFont="1" applyBorder="1"/>
    <xf numFmtId="37" fontId="17" fillId="0" borderId="0" xfId="0" applyNumberFormat="1" applyFont="1"/>
    <xf numFmtId="0" fontId="1" fillId="0" borderId="1" xfId="11" applyFont="1" applyBorder="1"/>
    <xf numFmtId="0" fontId="1" fillId="0" borderId="0" xfId="11" applyFont="1"/>
    <xf numFmtId="0" fontId="17" fillId="0" borderId="0" xfId="11" applyFont="1"/>
    <xf numFmtId="0" fontId="20" fillId="0" borderId="0" xfId="11" applyFont="1"/>
    <xf numFmtId="0" fontId="17" fillId="0" borderId="1" xfId="11" applyFont="1" applyBorder="1"/>
    <xf numFmtId="172" fontId="17" fillId="0" borderId="0" xfId="12" applyNumberFormat="1" applyFont="1" applyFill="1"/>
    <xf numFmtId="172" fontId="17" fillId="0" borderId="0" xfId="12" applyNumberFormat="1" applyFont="1" applyFill="1" applyBorder="1"/>
    <xf numFmtId="166" fontId="17" fillId="0" borderId="0" xfId="12" applyNumberFormat="1" applyFont="1" applyFill="1" applyBorder="1"/>
    <xf numFmtId="3" fontId="17" fillId="0" borderId="0" xfId="13" applyNumberFormat="1" applyFont="1" applyAlignment="1">
      <alignment horizontal="right"/>
    </xf>
    <xf numFmtId="166" fontId="17" fillId="0" borderId="0" xfId="13" applyNumberFormat="1" applyFont="1" applyAlignment="1">
      <alignment horizontal="right"/>
    </xf>
    <xf numFmtId="172" fontId="17" fillId="0" borderId="1" xfId="12" applyNumberFormat="1" applyFont="1" applyFill="1" applyBorder="1"/>
    <xf numFmtId="166" fontId="17" fillId="0" borderId="1" xfId="12" applyNumberFormat="1" applyFont="1" applyFill="1" applyBorder="1"/>
    <xf numFmtId="3" fontId="17" fillId="0" borderId="1" xfId="11" applyNumberFormat="1" applyFont="1" applyBorder="1" applyAlignment="1">
      <alignment horizontal="right"/>
    </xf>
    <xf numFmtId="166" fontId="17" fillId="0" borderId="1" xfId="11" applyNumberFormat="1" applyFont="1" applyBorder="1" applyAlignment="1">
      <alignment horizontal="right"/>
    </xf>
    <xf numFmtId="172" fontId="1" fillId="0" borderId="0" xfId="12" applyNumberFormat="1" applyFont="1" applyFill="1"/>
    <xf numFmtId="166" fontId="1" fillId="0" borderId="1" xfId="12" applyNumberFormat="1" applyFont="1" applyFill="1" applyBorder="1"/>
    <xf numFmtId="3" fontId="1" fillId="0" borderId="0" xfId="12" applyNumberFormat="1" applyFont="1" applyFill="1"/>
    <xf numFmtId="3" fontId="1" fillId="0" borderId="1" xfId="12" applyNumberFormat="1" applyFont="1" applyFill="1" applyBorder="1"/>
    <xf numFmtId="172" fontId="1" fillId="0" borderId="1" xfId="12" applyNumberFormat="1" applyFont="1" applyFill="1" applyBorder="1"/>
    <xf numFmtId="0" fontId="17" fillId="0" borderId="0" xfId="11" applyFont="1" applyAlignment="1">
      <alignment vertical="center"/>
    </xf>
    <xf numFmtId="0" fontId="1" fillId="0" borderId="0" xfId="11" applyFont="1" applyAlignment="1">
      <alignment vertical="top"/>
    </xf>
    <xf numFmtId="3" fontId="1" fillId="0" borderId="0" xfId="11" applyNumberFormat="1" applyFont="1" applyAlignment="1">
      <alignment vertical="top"/>
    </xf>
    <xf numFmtId="0" fontId="17" fillId="0" borderId="0" xfId="11" quotePrefix="1" applyFont="1" applyAlignment="1">
      <alignment vertical="center"/>
    </xf>
    <xf numFmtId="0" fontId="17" fillId="0" borderId="0" xfId="11" applyFont="1" applyAlignment="1">
      <alignment vertical="top"/>
    </xf>
    <xf numFmtId="3" fontId="1" fillId="0" borderId="0" xfId="11" applyNumberFormat="1" applyFont="1"/>
    <xf numFmtId="172" fontId="17" fillId="0" borderId="0" xfId="11" applyNumberFormat="1" applyFont="1"/>
    <xf numFmtId="167" fontId="1" fillId="0" borderId="1" xfId="0" applyNumberFormat="1" applyFont="1" applyBorder="1" applyAlignment="1">
      <alignment horizontal="center" vertical="center"/>
    </xf>
    <xf numFmtId="3" fontId="1" fillId="0" borderId="2" xfId="0" applyNumberFormat="1" applyFont="1" applyBorder="1" applyAlignment="1">
      <alignment horizontal="right" vertical="top"/>
    </xf>
    <xf numFmtId="14" fontId="1" fillId="0" borderId="8" xfId="0" applyNumberFormat="1"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horizontal="right" vertical="top"/>
    </xf>
    <xf numFmtId="167" fontId="1" fillId="0" borderId="0" xfId="0" applyNumberFormat="1" applyFont="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2" xfId="0" applyFont="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xf>
    <xf numFmtId="3" fontId="1" fillId="0" borderId="6" xfId="4" applyNumberFormat="1" applyFont="1" applyFill="1" applyBorder="1" applyAlignment="1" applyProtection="1">
      <alignment horizontal="right"/>
    </xf>
    <xf numFmtId="0" fontId="1" fillId="0" borderId="5" xfId="0" applyFont="1" applyBorder="1" applyAlignment="1">
      <alignment horizontal="left"/>
    </xf>
    <xf numFmtId="3" fontId="1" fillId="0" borderId="5" xfId="0" applyNumberFormat="1" applyFont="1" applyBorder="1"/>
    <xf numFmtId="0" fontId="1" fillId="0" borderId="0" xfId="0" applyFont="1" applyAlignment="1">
      <alignment horizontal="right"/>
    </xf>
    <xf numFmtId="166" fontId="1" fillId="0" borderId="0" xfId="0" applyNumberFormat="1" applyFont="1" applyAlignment="1">
      <alignment horizontal="right"/>
    </xf>
    <xf numFmtId="3" fontId="17" fillId="0" borderId="0" xfId="11" applyNumberFormat="1" applyFont="1"/>
    <xf numFmtId="3" fontId="17" fillId="0" borderId="0" xfId="12" applyNumberFormat="1" applyFont="1" applyFill="1" applyBorder="1"/>
    <xf numFmtId="3" fontId="22" fillId="0" borderId="2" xfId="0" applyNumberFormat="1" applyFont="1" applyBorder="1" applyAlignment="1">
      <alignment vertical="top"/>
    </xf>
    <xf numFmtId="0" fontId="0" fillId="0" borderId="2" xfId="0" applyBorder="1" applyAlignment="1">
      <alignment vertical="top"/>
    </xf>
    <xf numFmtId="0" fontId="22" fillId="0" borderId="2" xfId="0" applyFont="1" applyBorder="1" applyAlignment="1">
      <alignment horizontal="right" vertical="top"/>
    </xf>
    <xf numFmtId="3" fontId="22" fillId="0" borderId="5" xfId="0" applyNumberFormat="1" applyFont="1" applyBorder="1" applyAlignment="1">
      <alignment horizontal="right" vertical="top"/>
    </xf>
    <xf numFmtId="0" fontId="1" fillId="0" borderId="8" xfId="0" applyFont="1" applyBorder="1" applyAlignment="1">
      <alignment horizontal="center" vertical="center"/>
    </xf>
    <xf numFmtId="3" fontId="17" fillId="0" borderId="0" xfId="9" applyNumberFormat="1" applyFont="1" applyAlignment="1">
      <alignment horizontal="right" vertical="top"/>
    </xf>
    <xf numFmtId="3" fontId="17" fillId="0" borderId="0" xfId="5" applyNumberFormat="1" applyFont="1" applyAlignment="1">
      <alignment horizontal="right" vertical="top"/>
    </xf>
    <xf numFmtId="0" fontId="21" fillId="0" borderId="2" xfId="0" applyFont="1" applyBorder="1" applyAlignment="1">
      <alignment horizontal="center" vertical="top"/>
    </xf>
    <xf numFmtId="3" fontId="1" fillId="0" borderId="3" xfId="4" applyNumberFormat="1" applyFont="1" applyFill="1" applyBorder="1" applyAlignment="1" applyProtection="1">
      <alignment horizontal="right" vertical="top"/>
    </xf>
    <xf numFmtId="0" fontId="7" fillId="0" borderId="6" xfId="5" applyFont="1" applyBorder="1" applyAlignment="1">
      <alignment horizontal="center"/>
    </xf>
    <xf numFmtId="0" fontId="1" fillId="0" borderId="6" xfId="5" applyBorder="1"/>
    <xf numFmtId="3" fontId="1" fillId="0" borderId="6" xfId="5" applyNumberFormat="1" applyBorder="1"/>
    <xf numFmtId="3" fontId="1" fillId="0" borderId="13" xfId="5" applyNumberFormat="1" applyBorder="1"/>
    <xf numFmtId="17" fontId="1" fillId="0" borderId="0" xfId="5" applyNumberFormat="1" applyAlignment="1">
      <alignment horizontal="center" vertical="top" wrapText="1"/>
    </xf>
    <xf numFmtId="0" fontId="1" fillId="0" borderId="3" xfId="0" applyFont="1" applyBorder="1" applyAlignment="1">
      <alignment horizontal="center" vertical="top" wrapText="1"/>
    </xf>
    <xf numFmtId="0" fontId="1" fillId="0" borderId="6" xfId="5" applyBorder="1" applyAlignment="1">
      <alignment horizontal="center" vertical="top" wrapText="1"/>
    </xf>
    <xf numFmtId="0" fontId="1" fillId="0" borderId="0" xfId="5" applyAlignment="1">
      <alignment horizontal="center" vertical="top"/>
    </xf>
    <xf numFmtId="2" fontId="1" fillId="0" borderId="0" xfId="5" applyNumberFormat="1" applyAlignment="1">
      <alignment horizontal="center" vertical="top" wrapText="1"/>
    </xf>
    <xf numFmtId="172" fontId="1" fillId="0" borderId="0" xfId="11" applyNumberFormat="1" applyFont="1"/>
    <xf numFmtId="166" fontId="1" fillId="0" borderId="0" xfId="12" applyNumberFormat="1" applyFont="1" applyFill="1" applyBorder="1"/>
    <xf numFmtId="175" fontId="1" fillId="0" borderId="0" xfId="5" applyNumberFormat="1"/>
    <xf numFmtId="172" fontId="1" fillId="0" borderId="0" xfId="12" applyNumberFormat="1" applyFont="1" applyFill="1" applyBorder="1"/>
    <xf numFmtId="168" fontId="1" fillId="0" borderId="0" xfId="5" applyNumberFormat="1"/>
    <xf numFmtId="168" fontId="1" fillId="0" borderId="1" xfId="5" applyNumberFormat="1" applyBorder="1"/>
    <xf numFmtId="3" fontId="17" fillId="0" borderId="0" xfId="11" applyNumberFormat="1" applyFont="1" applyAlignment="1">
      <alignment horizontal="right" vertical="center"/>
    </xf>
    <xf numFmtId="3" fontId="17" fillId="0" borderId="1" xfId="11" applyNumberFormat="1" applyFont="1" applyBorder="1" applyAlignment="1">
      <alignment horizontal="right" vertical="center"/>
    </xf>
    <xf numFmtId="166" fontId="17" fillId="0" borderId="1" xfId="11" applyNumberFormat="1" applyFont="1" applyBorder="1"/>
    <xf numFmtId="3" fontId="17" fillId="0" borderId="1" xfId="11" applyNumberFormat="1" applyFont="1" applyBorder="1"/>
    <xf numFmtId="3" fontId="17" fillId="0" borderId="1" xfId="12" applyNumberFormat="1" applyFont="1" applyFill="1" applyBorder="1"/>
    <xf numFmtId="3" fontId="17" fillId="0" borderId="0" xfId="12" applyNumberFormat="1" applyFont="1" applyFill="1"/>
    <xf numFmtId="3" fontId="17" fillId="0" borderId="0" xfId="4" applyNumberFormat="1" applyFont="1" applyFill="1" applyBorder="1" applyAlignment="1" applyProtection="1">
      <alignment horizontal="right"/>
    </xf>
    <xf numFmtId="3" fontId="17" fillId="0" borderId="1" xfId="4" applyNumberFormat="1" applyFont="1" applyFill="1" applyBorder="1" applyAlignment="1" applyProtection="1">
      <alignment horizontal="right"/>
    </xf>
    <xf numFmtId="3" fontId="17" fillId="0" borderId="12" xfId="11" applyNumberFormat="1" applyFont="1" applyBorder="1"/>
    <xf numFmtId="0" fontId="17" fillId="0" borderId="1" xfId="11" applyFont="1" applyBorder="1" applyAlignment="1">
      <alignment vertical="center"/>
    </xf>
    <xf numFmtId="166" fontId="17" fillId="0" borderId="0" xfId="11" applyNumberFormat="1" applyFont="1" applyAlignment="1">
      <alignment vertical="top"/>
    </xf>
    <xf numFmtId="0" fontId="17" fillId="0" borderId="0" xfId="11" quotePrefix="1" applyFont="1" applyAlignment="1">
      <alignment horizontal="left"/>
    </xf>
    <xf numFmtId="166" fontId="17" fillId="0" borderId="1" xfId="11" applyNumberFormat="1" applyFont="1" applyBorder="1" applyAlignment="1">
      <alignment vertical="top"/>
    </xf>
    <xf numFmtId="169" fontId="17" fillId="0" borderId="0" xfId="11" applyNumberFormat="1" applyFont="1"/>
    <xf numFmtId="166" fontId="17" fillId="0" borderId="0" xfId="11" applyNumberFormat="1" applyFont="1"/>
    <xf numFmtId="174" fontId="17" fillId="0" borderId="0" xfId="11" applyNumberFormat="1" applyFont="1"/>
    <xf numFmtId="0" fontId="17" fillId="0" borderId="0" xfId="11" applyFont="1" applyAlignment="1">
      <alignment horizontal="left" vertical="top" wrapText="1"/>
    </xf>
    <xf numFmtId="37" fontId="17" fillId="0" borderId="0" xfId="11" applyNumberFormat="1" applyFont="1" applyAlignment="1">
      <alignment vertical="top"/>
    </xf>
    <xf numFmtId="3" fontId="17" fillId="0" borderId="0" xfId="11" applyNumberFormat="1" applyFont="1" applyAlignment="1">
      <alignment vertical="top"/>
    </xf>
    <xf numFmtId="0" fontId="17" fillId="0" borderId="0" xfId="11" applyFont="1" applyAlignment="1">
      <alignment vertical="top" wrapText="1"/>
    </xf>
    <xf numFmtId="0" fontId="17" fillId="0" borderId="0" xfId="5" applyFont="1"/>
    <xf numFmtId="166" fontId="17" fillId="0" borderId="2" xfId="5" applyNumberFormat="1" applyFont="1" applyBorder="1"/>
    <xf numFmtId="3" fontId="17" fillId="0" borderId="0" xfId="12" applyNumberFormat="1" applyFont="1" applyFill="1" applyBorder="1" applyAlignment="1">
      <alignment horizontal="right"/>
    </xf>
    <xf numFmtId="3" fontId="17" fillId="0" borderId="1" xfId="12" applyNumberFormat="1" applyFont="1" applyFill="1" applyBorder="1" applyAlignment="1">
      <alignment horizontal="right"/>
    </xf>
    <xf numFmtId="3" fontId="17" fillId="0" borderId="12" xfId="12" applyNumberFormat="1" applyFont="1" applyFill="1" applyBorder="1"/>
    <xf numFmtId="3" fontId="17" fillId="0" borderId="12" xfId="12" applyNumberFormat="1" applyFont="1" applyFill="1" applyBorder="1" applyAlignment="1">
      <alignment horizontal="right"/>
    </xf>
    <xf numFmtId="0" fontId="1" fillId="0" borderId="16" xfId="5" applyBorder="1" applyAlignment="1">
      <alignment vertical="center"/>
    </xf>
    <xf numFmtId="2" fontId="1" fillId="0" borderId="6" xfId="5" applyNumberFormat="1" applyBorder="1" applyAlignment="1">
      <alignment horizontal="center" wrapText="1"/>
    </xf>
    <xf numFmtId="3" fontId="1" fillId="0" borderId="12" xfId="12" applyNumberFormat="1" applyFont="1" applyFill="1" applyBorder="1"/>
    <xf numFmtId="166" fontId="1" fillId="0" borderId="3" xfId="0" applyNumberFormat="1" applyFont="1" applyBorder="1"/>
    <xf numFmtId="0" fontId="1" fillId="0" borderId="0" xfId="0" applyFont="1" applyAlignment="1">
      <alignment horizontal="center" vertical="center" wrapText="1"/>
    </xf>
    <xf numFmtId="165" fontId="5" fillId="0" borderId="0" xfId="5" applyNumberFormat="1" applyFont="1" applyAlignment="1">
      <alignment horizontal="center"/>
    </xf>
    <xf numFmtId="165" fontId="5" fillId="0" borderId="0" xfId="5" quotePrefix="1" applyNumberFormat="1" applyFont="1" applyAlignment="1">
      <alignment horizontal="center"/>
    </xf>
    <xf numFmtId="14" fontId="5" fillId="0" borderId="0" xfId="5" quotePrefix="1" applyNumberFormat="1" applyFont="1" applyAlignment="1">
      <alignment horizontal="center"/>
    </xf>
    <xf numFmtId="17" fontId="5" fillId="0" borderId="0" xfId="5" quotePrefix="1" applyNumberFormat="1" applyFont="1" applyAlignment="1">
      <alignment horizontal="center"/>
    </xf>
    <xf numFmtId="0" fontId="1" fillId="0" borderId="3" xfId="0" applyFont="1" applyBorder="1" applyAlignment="1">
      <alignment horizontal="center" vertical="center" wrapText="1"/>
    </xf>
    <xf numFmtId="3" fontId="1" fillId="0" borderId="0" xfId="4" applyNumberFormat="1" applyFont="1" applyFill="1" applyBorder="1" applyAlignment="1" applyProtection="1">
      <alignment horizontal="right"/>
    </xf>
    <xf numFmtId="3" fontId="1" fillId="0" borderId="1" xfId="4" applyNumberFormat="1" applyFont="1" applyFill="1" applyBorder="1" applyAlignment="1" applyProtection="1">
      <alignment horizontal="right"/>
    </xf>
    <xf numFmtId="3" fontId="1" fillId="0" borderId="12" xfId="11" applyNumberFormat="1" applyFont="1" applyBorder="1"/>
    <xf numFmtId="166" fontId="1" fillId="0" borderId="0" xfId="11" applyNumberFormat="1" applyFont="1"/>
    <xf numFmtId="166" fontId="1" fillId="0" borderId="1" xfId="11" applyNumberFormat="1" applyFont="1" applyBorder="1"/>
    <xf numFmtId="3" fontId="1" fillId="0" borderId="0" xfId="13" applyNumberFormat="1" applyFont="1" applyAlignment="1">
      <alignment horizontal="right"/>
    </xf>
    <xf numFmtId="3" fontId="1" fillId="0" borderId="1" xfId="13" applyNumberFormat="1" applyFont="1" applyBorder="1" applyAlignment="1">
      <alignment horizontal="right"/>
    </xf>
    <xf numFmtId="0" fontId="1" fillId="0" borderId="4" xfId="5" applyBorder="1" applyAlignment="1">
      <alignment horizontal="right"/>
    </xf>
    <xf numFmtId="0" fontId="23" fillId="0" borderId="0" xfId="0" applyFont="1" applyAlignment="1">
      <alignment vertical="center"/>
    </xf>
    <xf numFmtId="0" fontId="1" fillId="0" borderId="3" xfId="5" applyBorder="1" applyAlignment="1">
      <alignment horizontal="right"/>
    </xf>
    <xf numFmtId="3" fontId="1" fillId="0" borderId="6" xfId="9" applyNumberFormat="1" applyFont="1" applyBorder="1" applyAlignment="1">
      <alignment horizontal="right" vertical="top"/>
    </xf>
    <xf numFmtId="3" fontId="1" fillId="0" borderId="3" xfId="9" applyNumberFormat="1" applyFont="1" applyBorder="1" applyAlignment="1">
      <alignment horizontal="right" vertical="top"/>
    </xf>
    <xf numFmtId="3" fontId="1" fillId="0" borderId="2" xfId="5" applyNumberFormat="1" applyBorder="1"/>
    <xf numFmtId="3" fontId="1" fillId="0" borderId="6" xfId="5" applyNumberFormat="1" applyBorder="1" applyAlignment="1">
      <alignment horizontal="right" vertical="top"/>
    </xf>
    <xf numFmtId="3" fontId="1" fillId="0" borderId="3" xfId="5" applyNumberFormat="1" applyBorder="1"/>
    <xf numFmtId="3" fontId="1" fillId="0" borderId="1" xfId="5" applyNumberFormat="1" applyBorder="1" applyAlignment="1">
      <alignment horizontal="right" indent="1"/>
    </xf>
    <xf numFmtId="3" fontId="1" fillId="0" borderId="4" xfId="5" applyNumberFormat="1" applyBorder="1" applyAlignment="1">
      <alignment horizontal="right" indent="1"/>
    </xf>
    <xf numFmtId="0" fontId="1" fillId="0" borderId="0" xfId="11" applyFont="1" applyAlignment="1">
      <alignment horizontal="left" vertical="top" wrapText="1"/>
    </xf>
    <xf numFmtId="37" fontId="1" fillId="0" borderId="0" xfId="11" applyNumberFormat="1" applyFont="1" applyAlignment="1">
      <alignment vertical="top"/>
    </xf>
    <xf numFmtId="0" fontId="12" fillId="0" borderId="0" xfId="8" quotePrefix="1" applyFont="1"/>
    <xf numFmtId="166" fontId="17" fillId="0" borderId="1" xfId="13" applyNumberFormat="1" applyFont="1" applyBorder="1" applyAlignment="1">
      <alignment horizontal="right"/>
    </xf>
    <xf numFmtId="3" fontId="1" fillId="0" borderId="1" xfId="11" applyNumberFormat="1" applyFont="1" applyBorder="1"/>
    <xf numFmtId="0" fontId="1" fillId="0" borderId="6" xfId="0" applyFont="1" applyBorder="1" applyAlignment="1">
      <alignment horizontal="center" wrapText="1"/>
    </xf>
    <xf numFmtId="0" fontId="1" fillId="0" borderId="0" xfId="0" applyFont="1" applyAlignment="1">
      <alignment horizontal="center" wrapText="1"/>
    </xf>
    <xf numFmtId="0" fontId="17" fillId="0" borderId="8" xfId="0" applyFont="1" applyBorder="1" applyAlignment="1">
      <alignment vertic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0" xfId="0" quotePrefix="1" applyFont="1" applyBorder="1" applyAlignment="1">
      <alignment horizontal="center" vertical="center" wrapText="1"/>
    </xf>
    <xf numFmtId="0" fontId="1" fillId="0" borderId="17" xfId="0" quotePrefix="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7" fillId="0" borderId="5" xfId="0" applyFont="1" applyBorder="1" applyAlignment="1">
      <alignment vertical="center"/>
    </xf>
    <xf numFmtId="0" fontId="1" fillId="0" borderId="11" xfId="0" quotePrefix="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6" xfId="0" applyFont="1" applyBorder="1" applyAlignment="1">
      <alignment horizontal="center" wrapText="1"/>
    </xf>
    <xf numFmtId="0" fontId="1" fillId="0" borderId="10" xfId="0" applyFont="1" applyBorder="1" applyAlignment="1">
      <alignment horizontal="center" wrapText="1"/>
    </xf>
    <xf numFmtId="0" fontId="1" fillId="0" borderId="9" xfId="0" quotePrefix="1" applyFont="1" applyBorder="1" applyAlignment="1">
      <alignment horizontal="center" vertical="center" wrapText="1"/>
    </xf>
    <xf numFmtId="0" fontId="0" fillId="0" borderId="5" xfId="0" applyBorder="1" applyAlignment="1">
      <alignment vertical="center"/>
    </xf>
    <xf numFmtId="0" fontId="1" fillId="0" borderId="17" xfId="0" applyFont="1" applyBorder="1" applyAlignment="1">
      <alignment horizontal="center" wrapText="1"/>
    </xf>
    <xf numFmtId="0" fontId="1" fillId="0" borderId="16" xfId="5" applyBorder="1" applyAlignment="1">
      <alignment horizontal="center" vertical="center"/>
    </xf>
    <xf numFmtId="0" fontId="1" fillId="0" borderId="10" xfId="5" applyBorder="1" applyAlignment="1">
      <alignment horizontal="center" vertical="center"/>
    </xf>
    <xf numFmtId="17" fontId="1" fillId="0" borderId="16" xfId="5" applyNumberFormat="1" applyBorder="1" applyAlignment="1">
      <alignment horizontal="center" vertical="center" wrapText="1"/>
    </xf>
    <xf numFmtId="17" fontId="1" fillId="0" borderId="10" xfId="5" applyNumberFormat="1" applyBorder="1" applyAlignment="1">
      <alignment horizontal="center" vertical="center" wrapText="1"/>
    </xf>
    <xf numFmtId="17" fontId="1" fillId="0" borderId="17" xfId="5" applyNumberFormat="1" applyBorder="1" applyAlignment="1">
      <alignment horizontal="center" vertical="center" wrapText="1"/>
    </xf>
    <xf numFmtId="0" fontId="1" fillId="0" borderId="6" xfId="5" applyBorder="1" applyAlignment="1">
      <alignment horizontal="center"/>
    </xf>
    <xf numFmtId="0" fontId="1" fillId="0" borderId="0" xfId="5" applyAlignment="1">
      <alignment horizontal="center"/>
    </xf>
    <xf numFmtId="0" fontId="1" fillId="0" borderId="3" xfId="5" applyBorder="1" applyAlignment="1">
      <alignment horizontal="center"/>
    </xf>
    <xf numFmtId="0" fontId="1" fillId="0" borderId="17" xfId="0" applyFont="1" applyBorder="1" applyAlignment="1">
      <alignment horizontal="center" vertical="center" wrapText="1"/>
    </xf>
    <xf numFmtId="0" fontId="1" fillId="0" borderId="1" xfId="0" applyFont="1" applyBorder="1" applyAlignment="1">
      <alignment horizontal="left"/>
    </xf>
    <xf numFmtId="0" fontId="17" fillId="0" borderId="1" xfId="0" applyFont="1" applyBorder="1"/>
    <xf numFmtId="0" fontId="1" fillId="0" borderId="0" xfId="5" quotePrefix="1" applyAlignment="1">
      <alignment horizontal="left"/>
    </xf>
    <xf numFmtId="0" fontId="0" fillId="0" borderId="0" xfId="0" applyAlignment="1">
      <alignment horizontal="left"/>
    </xf>
  </cellXfs>
  <cellStyles count="14">
    <cellStyle name="Comma" xfId="1" builtinId="3"/>
    <cellStyle name="Comma 15" xfId="12" xr:uid="{B28D0D50-571B-468C-8DAF-27DD74C0B5DE}"/>
    <cellStyle name="Comma 2" xfId="2" xr:uid="{00000000-0005-0000-0000-000001000000}"/>
    <cellStyle name="Comma 3" xfId="3" xr:uid="{00000000-0005-0000-0000-000002000000}"/>
    <cellStyle name="Hyperlink" xfId="4" builtinId="8"/>
    <cellStyle name="Normal" xfId="0" builtinId="0"/>
    <cellStyle name="Normal 2" xfId="5" xr:uid="{00000000-0005-0000-0000-000005000000}"/>
    <cellStyle name="Normal 2 2" xfId="6" xr:uid="{00000000-0005-0000-0000-000006000000}"/>
    <cellStyle name="Normal 25" xfId="11" xr:uid="{C1605981-970D-469A-8926-9E880B63C9E2}"/>
    <cellStyle name="Normal 3" xfId="7" xr:uid="{00000000-0005-0000-0000-000007000000}"/>
    <cellStyle name="Normal 4" xfId="8" xr:uid="{00000000-0005-0000-0000-000008000000}"/>
    <cellStyle name="Normal 7" xfId="9" xr:uid="{00000000-0005-0000-0000-000009000000}"/>
    <cellStyle name="Normal 7 12" xfId="13" xr:uid="{4B43ABE6-3184-4CD7-8D35-E69E15DFFC39}"/>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CE80-43B3-42A2-B6B5-DFD3F79222C9}">
  <dimension ref="A1:A30"/>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21.5703125" style="174" customWidth="1"/>
    <col min="2" max="16384" width="9.140625" style="174"/>
  </cols>
  <sheetData>
    <row r="1" spans="1:1" x14ac:dyDescent="0.2">
      <c r="A1" s="236" t="s">
        <v>428</v>
      </c>
    </row>
    <row r="2" spans="1:1" x14ac:dyDescent="0.2">
      <c r="A2" s="246" t="s">
        <v>343</v>
      </c>
    </row>
    <row r="3" spans="1:1" x14ac:dyDescent="0.2">
      <c r="A3" s="246" t="s">
        <v>493</v>
      </c>
    </row>
    <row r="4" spans="1:1" x14ac:dyDescent="0.2">
      <c r="A4" s="246" t="s">
        <v>392</v>
      </c>
    </row>
    <row r="5" spans="1:1" x14ac:dyDescent="0.2">
      <c r="A5" s="246" t="s">
        <v>344</v>
      </c>
    </row>
    <row r="6" spans="1:1" x14ac:dyDescent="0.2">
      <c r="A6" s="246" t="s">
        <v>345</v>
      </c>
    </row>
    <row r="7" spans="1:1" x14ac:dyDescent="0.2">
      <c r="A7" s="246" t="s">
        <v>346</v>
      </c>
    </row>
    <row r="8" spans="1:1" x14ac:dyDescent="0.2">
      <c r="A8" s="246" t="s">
        <v>347</v>
      </c>
    </row>
    <row r="9" spans="1:1" x14ac:dyDescent="0.2">
      <c r="A9" s="246" t="s">
        <v>348</v>
      </c>
    </row>
    <row r="10" spans="1:1" x14ac:dyDescent="0.2">
      <c r="A10" s="246" t="s">
        <v>349</v>
      </c>
    </row>
    <row r="11" spans="1:1" x14ac:dyDescent="0.2">
      <c r="A11" s="246" t="s">
        <v>350</v>
      </c>
    </row>
    <row r="12" spans="1:1" x14ac:dyDescent="0.2">
      <c r="A12" s="246" t="s">
        <v>351</v>
      </c>
    </row>
    <row r="13" spans="1:1" x14ac:dyDescent="0.2">
      <c r="A13" s="246" t="s">
        <v>352</v>
      </c>
    </row>
    <row r="14" spans="1:1" x14ac:dyDescent="0.2">
      <c r="A14" s="246" t="s">
        <v>353</v>
      </c>
    </row>
    <row r="15" spans="1:1" x14ac:dyDescent="0.2">
      <c r="A15" s="246" t="s">
        <v>354</v>
      </c>
    </row>
    <row r="16" spans="1:1" x14ac:dyDescent="0.2">
      <c r="A16" s="246" t="s">
        <v>355</v>
      </c>
    </row>
    <row r="17" spans="1:1" x14ac:dyDescent="0.2">
      <c r="A17" s="246" t="s">
        <v>356</v>
      </c>
    </row>
    <row r="18" spans="1:1" x14ac:dyDescent="0.2">
      <c r="A18" s="246" t="s">
        <v>357</v>
      </c>
    </row>
    <row r="19" spans="1:1" x14ac:dyDescent="0.2">
      <c r="A19" s="246" t="s">
        <v>358</v>
      </c>
    </row>
    <row r="20" spans="1:1" x14ac:dyDescent="0.2">
      <c r="A20" s="246" t="s">
        <v>359</v>
      </c>
    </row>
    <row r="21" spans="1:1" x14ac:dyDescent="0.2">
      <c r="A21" s="246" t="s">
        <v>360</v>
      </c>
    </row>
    <row r="22" spans="1:1" x14ac:dyDescent="0.2">
      <c r="A22" s="247" t="s">
        <v>361</v>
      </c>
    </row>
    <row r="23" spans="1:1" x14ac:dyDescent="0.2">
      <c r="A23" s="246" t="s">
        <v>362</v>
      </c>
    </row>
    <row r="24" spans="1:1" x14ac:dyDescent="0.2">
      <c r="A24" s="246" t="s">
        <v>363</v>
      </c>
    </row>
    <row r="25" spans="1:1" x14ac:dyDescent="0.2">
      <c r="A25" s="246" t="s">
        <v>364</v>
      </c>
    </row>
    <row r="26" spans="1:1" x14ac:dyDescent="0.2">
      <c r="A26" s="246" t="s">
        <v>365</v>
      </c>
    </row>
    <row r="28" spans="1:1" x14ac:dyDescent="0.2">
      <c r="A28" s="174" t="s">
        <v>500</v>
      </c>
    </row>
    <row r="30" spans="1:1" x14ac:dyDescent="0.2">
      <c r="A30" s="174" t="s">
        <v>389</v>
      </c>
    </row>
  </sheetData>
  <hyperlinks>
    <hyperlink ref="A2" location="Summary!A1" display="Summary by quota year" xr:uid="{E0F62E6F-B8CA-41E2-932C-D07BAC14D21C}"/>
    <hyperlink ref="A5" location="'FY22'!A1" display="Fiscal Year 2022" xr:uid="{90FB2963-FD96-411A-BD0E-A59664EF5A1D}"/>
    <hyperlink ref="A6" location="'FY21'!A1" display="Fiscal Year 2021" xr:uid="{417C55C6-4A8A-4A37-A78C-416F50FABF22}"/>
    <hyperlink ref="A7" location="'FY20'!A1" display="Fiscal Year 2020" xr:uid="{479C1D78-9F44-42B0-B871-3CC236CF57E9}"/>
    <hyperlink ref="A8" location="'FY19'!A1" display="Fiscal Year 2019" xr:uid="{AB6CB05B-AB8F-4938-8335-CC38F9F72AF2}"/>
    <hyperlink ref="A9" location="'FY18'!A1" display="Fiscal Year 2018" xr:uid="{3DCD86BC-9214-47B7-A647-4DF3192B8B0E}"/>
    <hyperlink ref="A10" location="'FY17'!A1" display="Fiscal Year 2017" xr:uid="{40809B4D-247A-4EAA-9640-CF9B8777A4E9}"/>
    <hyperlink ref="A11" location="'FY16'!A1" display="Fiscal Year 2016" xr:uid="{4904AAEF-331D-4637-9929-C11EEA9DF40B}"/>
    <hyperlink ref="A12" location="'FY15'!A1" display="Fiscal Year 2015" xr:uid="{40A003F9-BDDE-481B-83AD-ABFD06A07D24}"/>
    <hyperlink ref="A13" location="'FY14'!A1" display="Fiscal Year 2014" xr:uid="{8B8AFB20-AA4C-4402-8047-8D0B2DED0725}"/>
    <hyperlink ref="A14" location="'FY13'!A1" display="Fiscal Year 2013" xr:uid="{1EEBDB4B-52E8-48F5-9A73-EB8E1B49AA54}"/>
    <hyperlink ref="A15" location="'FY12'!A1" display="Fiscal Year 2012" xr:uid="{D1C11E42-FDD7-4739-9154-37B765587970}"/>
    <hyperlink ref="A16" location="'FY11'!A1" display="Fiscal Year 2011" xr:uid="{63CC974F-A4EC-4A52-9262-CC0632214A7E}"/>
    <hyperlink ref="A17" location="'FY10'!A1" display="Fiscal Year 2010" xr:uid="{6E428EB8-1FB7-4021-9D9D-2956FA23E2BF}"/>
    <hyperlink ref="A18" location="'FY09'!A1" display="Fiscal Year 2009" xr:uid="{10B38536-B6A3-45E5-8887-5BC5AF8E85D9}"/>
    <hyperlink ref="A19" location="'FY08'!A1" display="Fiscal Year 2008" xr:uid="{BBC58A25-B035-4074-A07F-07C0470281F6}"/>
    <hyperlink ref="A20" location="'FY07'!A1" display="Fiscal Year 2007" xr:uid="{7B5D121A-2FBB-418C-B4C6-25DBFFD1D1D1}"/>
    <hyperlink ref="A21" location="'FY06'!A1" display="Fiscal Year 2006" xr:uid="{267AD0DE-2A4E-4845-96CE-40E49039E099}"/>
    <hyperlink ref="A23" location="'FY01–02'!A1" display="Fiscal Year 2001 to 2002" xr:uid="{2FF2B23F-DB6D-43B8-8C0D-41FAC1381BB8}"/>
    <hyperlink ref="A24" location="'FY99–00'!A1" display="Fiscal Year 1999 to 2000" xr:uid="{95262205-10B4-47B3-B17A-D639142B43A8}"/>
    <hyperlink ref="A25" location="'FY96–98'!A1" display="Fiscal Year 1996 to 1998" xr:uid="{A7F3AE54-1E90-4169-AE89-9CA47087937B}"/>
    <hyperlink ref="A26" location="'FY82–95'!A1" display="Fiscal Year 1982 to 1995" xr:uid="{12279B9E-7502-438C-82F0-B466B35B6DBD}"/>
    <hyperlink ref="A22" location="'FY03–05'!A1" display="Fiscal Year 2003 to 2005" xr:uid="{604C3251-6F64-42BB-82FC-FDDE373A07CE}"/>
    <hyperlink ref="A4" location="'FY23'!A1" display="Fiscal Year 2023" xr:uid="{C53EA18A-756F-4185-8F26-82338D4B6AB4}"/>
    <hyperlink ref="A3" location="'FY24'!A1" display="Fiscal Year 2024" xr:uid="{7562FC75-E2C2-4FCC-8EE8-B0E8BCE6A8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J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5" width="8" style="6" customWidth="1"/>
    <col min="16" max="16" width="10.42578125" style="10" customWidth="1"/>
    <col min="17" max="18" width="15.85546875" style="10" customWidth="1"/>
    <col min="19" max="20" width="12" style="6" customWidth="1"/>
    <col min="21" max="21" width="13.140625" style="6" customWidth="1"/>
    <col min="22" max="22" width="11.42578125" style="6" customWidth="1"/>
    <col min="23" max="16384" width="9.140625" style="6"/>
  </cols>
  <sheetData>
    <row r="1" spans="1:36" s="2" customFormat="1" ht="12.75" customHeight="1" x14ac:dyDescent="0.2">
      <c r="A1" s="2" t="s">
        <v>370</v>
      </c>
      <c r="B1" s="251"/>
      <c r="C1" s="251"/>
      <c r="D1" s="251"/>
      <c r="E1" s="251"/>
      <c r="F1" s="251"/>
      <c r="G1" s="251"/>
      <c r="H1" s="251"/>
      <c r="I1" s="251"/>
      <c r="J1" s="251"/>
      <c r="K1" s="251"/>
      <c r="L1" s="251"/>
      <c r="M1" s="251"/>
      <c r="N1" s="251"/>
      <c r="O1" s="251"/>
      <c r="P1" s="251"/>
      <c r="Q1" s="251"/>
      <c r="R1" s="1"/>
      <c r="V1" s="6"/>
      <c r="W1" s="6"/>
      <c r="X1" s="6"/>
      <c r="Y1" s="6"/>
      <c r="Z1" s="6"/>
      <c r="AA1" s="6"/>
      <c r="AB1" s="6"/>
      <c r="AC1" s="6"/>
      <c r="AD1" s="6"/>
      <c r="AE1" s="6"/>
      <c r="AF1" s="6"/>
      <c r="AG1" s="6"/>
      <c r="AH1" s="6"/>
      <c r="AI1" s="6"/>
      <c r="AJ1" s="6"/>
    </row>
    <row r="2" spans="1:36" ht="12.75" customHeight="1" x14ac:dyDescent="0.25">
      <c r="A2" s="34"/>
      <c r="B2" s="34"/>
      <c r="C2" s="34"/>
      <c r="D2" s="34"/>
      <c r="E2" s="34"/>
      <c r="F2" s="34"/>
      <c r="G2" s="34"/>
      <c r="H2" s="34"/>
      <c r="I2" s="34"/>
      <c r="J2" s="34"/>
      <c r="K2" s="34"/>
      <c r="L2" s="34"/>
      <c r="M2" s="34"/>
      <c r="N2" s="34"/>
      <c r="O2" s="34"/>
      <c r="P2" s="4"/>
      <c r="Q2" s="4"/>
      <c r="R2" s="4"/>
    </row>
    <row r="3" spans="1:36" ht="12.75" customHeight="1" x14ac:dyDescent="0.25">
      <c r="A3" s="34"/>
      <c r="B3" s="7" t="s">
        <v>0</v>
      </c>
      <c r="C3" s="34"/>
      <c r="D3" s="34"/>
      <c r="E3" s="34"/>
      <c r="F3" s="34"/>
      <c r="G3" s="34"/>
      <c r="H3" s="34"/>
      <c r="I3" s="34"/>
      <c r="J3" s="34"/>
      <c r="K3" s="34"/>
      <c r="L3" s="34"/>
      <c r="M3" s="34"/>
      <c r="N3" s="34"/>
      <c r="O3" s="34"/>
      <c r="P3" s="4"/>
      <c r="Q3" s="4"/>
      <c r="R3" s="4"/>
    </row>
    <row r="4" spans="1:36" ht="12.75" customHeight="1" x14ac:dyDescent="0.25">
      <c r="A4" s="34"/>
      <c r="B4" s="7"/>
      <c r="C4" s="34"/>
      <c r="D4" s="34"/>
      <c r="E4" s="34"/>
      <c r="F4" s="34"/>
      <c r="G4" s="34"/>
      <c r="H4" s="34"/>
      <c r="I4" s="34"/>
      <c r="J4" s="34"/>
      <c r="K4" s="34"/>
      <c r="L4" s="34"/>
      <c r="M4" s="34"/>
      <c r="N4" s="34"/>
      <c r="O4" s="34"/>
      <c r="P4" s="4"/>
      <c r="Q4" s="4"/>
      <c r="R4" s="4"/>
      <c r="S4" s="35" t="s">
        <v>65</v>
      </c>
      <c r="T4" s="35" t="s">
        <v>4</v>
      </c>
    </row>
    <row r="5" spans="1:36" ht="12.75" customHeight="1" x14ac:dyDescent="0.2">
      <c r="B5" s="8">
        <v>42644</v>
      </c>
      <c r="C5" s="8">
        <v>42675</v>
      </c>
      <c r="D5" s="8">
        <v>42705</v>
      </c>
      <c r="E5" s="8">
        <v>42736</v>
      </c>
      <c r="F5" s="8">
        <v>42767</v>
      </c>
      <c r="G5" s="8">
        <v>42795</v>
      </c>
      <c r="H5" s="8">
        <v>42826</v>
      </c>
      <c r="I5" s="8">
        <v>42856</v>
      </c>
      <c r="J5" s="8">
        <v>42887</v>
      </c>
      <c r="K5" s="8">
        <v>42917</v>
      </c>
      <c r="L5" s="8">
        <v>42948</v>
      </c>
      <c r="M5" s="8">
        <v>42979</v>
      </c>
      <c r="N5" s="8">
        <v>43009</v>
      </c>
      <c r="O5" s="8">
        <v>43040</v>
      </c>
      <c r="P5" s="44" t="s">
        <v>3</v>
      </c>
      <c r="Q5" s="23" t="s">
        <v>76</v>
      </c>
      <c r="R5" s="23" t="s">
        <v>76</v>
      </c>
      <c r="S5" s="35" t="s">
        <v>68</v>
      </c>
      <c r="T5" s="35" t="s">
        <v>69</v>
      </c>
    </row>
    <row r="6" spans="1:36" ht="12.75" customHeight="1" x14ac:dyDescent="0.2">
      <c r="A6" s="12"/>
      <c r="B6" s="13"/>
      <c r="C6" s="13"/>
      <c r="D6" s="14"/>
      <c r="E6" s="14"/>
      <c r="F6" s="15"/>
      <c r="G6" s="15"/>
      <c r="H6" s="15"/>
      <c r="I6" s="15"/>
      <c r="J6" s="16"/>
      <c r="K6" s="16"/>
      <c r="L6" s="16"/>
      <c r="M6" s="36"/>
      <c r="N6" s="40"/>
      <c r="O6" s="40"/>
      <c r="P6" s="23" t="s">
        <v>9</v>
      </c>
      <c r="Q6" s="35" t="s">
        <v>111</v>
      </c>
      <c r="R6" s="23" t="s">
        <v>11</v>
      </c>
      <c r="S6" s="35" t="s">
        <v>9</v>
      </c>
      <c r="T6" s="35" t="s">
        <v>72</v>
      </c>
      <c r="U6" s="19"/>
      <c r="V6" s="19"/>
    </row>
    <row r="7" spans="1:36" ht="12.75" customHeight="1" x14ac:dyDescent="0.2">
      <c r="A7" s="19"/>
      <c r="B7" s="37"/>
      <c r="C7" s="37"/>
      <c r="D7" s="38"/>
      <c r="E7" s="38"/>
      <c r="F7" s="39"/>
      <c r="G7" s="40"/>
      <c r="H7" s="40"/>
      <c r="I7" s="40"/>
      <c r="J7" s="40"/>
      <c r="K7" s="40"/>
      <c r="L7" s="40"/>
      <c r="M7" s="40"/>
      <c r="N7" s="40"/>
      <c r="O7" s="40"/>
      <c r="P7" s="23"/>
      <c r="Q7" s="23"/>
      <c r="R7" s="23"/>
    </row>
    <row r="8" spans="1:36" ht="12.75" customHeight="1" x14ac:dyDescent="0.2">
      <c r="A8" s="24"/>
      <c r="B8" s="24"/>
      <c r="C8" s="24"/>
      <c r="D8" s="24"/>
      <c r="E8" s="24"/>
      <c r="F8" s="35"/>
      <c r="G8" s="35" t="s">
        <v>13</v>
      </c>
      <c r="H8" s="24"/>
      <c r="I8" s="24"/>
      <c r="J8" s="24"/>
      <c r="K8" s="24"/>
      <c r="L8" s="24"/>
      <c r="M8" s="24"/>
      <c r="N8" s="24"/>
      <c r="O8" s="24"/>
      <c r="P8" s="24"/>
      <c r="Q8" s="24"/>
      <c r="R8" s="24"/>
    </row>
    <row r="9" spans="1:36" ht="12.75" customHeight="1" x14ac:dyDescent="0.2">
      <c r="A9" s="24"/>
      <c r="B9" s="24"/>
      <c r="C9" s="24"/>
      <c r="D9" s="24"/>
      <c r="E9" s="24"/>
      <c r="F9" s="24"/>
      <c r="G9" s="24"/>
      <c r="H9" s="24"/>
      <c r="I9" s="24"/>
      <c r="J9" s="24"/>
      <c r="K9" s="24"/>
      <c r="L9" s="24"/>
      <c r="M9" s="24"/>
      <c r="N9" s="24"/>
      <c r="O9" s="24"/>
      <c r="P9" s="24"/>
      <c r="Q9" s="24"/>
      <c r="R9" s="24"/>
    </row>
    <row r="10" spans="1:36" ht="12.75" customHeight="1" x14ac:dyDescent="0.2">
      <c r="A10" s="6" t="s">
        <v>15</v>
      </c>
      <c r="B10" s="58">
        <v>0</v>
      </c>
      <c r="C10" s="26">
        <v>207</v>
      </c>
      <c r="D10" s="59">
        <v>42468</v>
      </c>
      <c r="E10" s="59">
        <v>109</v>
      </c>
      <c r="F10" s="59">
        <v>0</v>
      </c>
      <c r="G10" s="59">
        <v>0</v>
      </c>
      <c r="H10" s="59">
        <v>0</v>
      </c>
      <c r="I10" s="59">
        <v>0</v>
      </c>
      <c r="J10" s="59">
        <v>145</v>
      </c>
      <c r="K10" s="59">
        <v>413</v>
      </c>
      <c r="L10" s="59">
        <v>166</v>
      </c>
      <c r="M10" s="60">
        <v>186</v>
      </c>
      <c r="N10" s="60">
        <v>1091</v>
      </c>
      <c r="O10" s="63">
        <v>16226</v>
      </c>
      <c r="P10" s="61">
        <f>SUM(B10:O10)</f>
        <v>61011</v>
      </c>
      <c r="Q10" s="47">
        <v>45281</v>
      </c>
      <c r="R10" s="47">
        <v>65612.045525902664</v>
      </c>
      <c r="S10" s="48">
        <f>R10-P10</f>
        <v>4601.0455259026639</v>
      </c>
      <c r="T10" s="48">
        <f>100*P10/R10</f>
        <v>92.987498729808323</v>
      </c>
      <c r="U10" s="28"/>
      <c r="V10" s="26"/>
    </row>
    <row r="11" spans="1:36" ht="12.75" customHeight="1" x14ac:dyDescent="0.2">
      <c r="A11" s="6" t="s">
        <v>75</v>
      </c>
      <c r="B11" s="58">
        <v>15614</v>
      </c>
      <c r="C11" s="26">
        <v>28398</v>
      </c>
      <c r="D11" s="59">
        <v>27129</v>
      </c>
      <c r="E11" s="59">
        <v>0</v>
      </c>
      <c r="F11" s="59">
        <v>0</v>
      </c>
      <c r="G11" s="59">
        <v>0</v>
      </c>
      <c r="H11" s="59">
        <v>0</v>
      </c>
      <c r="I11" s="59">
        <v>0</v>
      </c>
      <c r="J11" s="59">
        <v>0</v>
      </c>
      <c r="K11" s="59">
        <v>0</v>
      </c>
      <c r="L11" s="59">
        <v>16324</v>
      </c>
      <c r="M11" s="60">
        <v>32860</v>
      </c>
      <c r="N11" s="60">
        <v>6321</v>
      </c>
      <c r="O11" s="63"/>
      <c r="P11" s="61">
        <f t="shared" ref="P11:P49" si="0">SUM(B11:O11)</f>
        <v>126646</v>
      </c>
      <c r="Q11" s="47">
        <v>87402</v>
      </c>
      <c r="R11" s="47">
        <v>126645.45996860282</v>
      </c>
      <c r="S11" s="48">
        <f t="shared" ref="S11:S49" si="1">R11-P11</f>
        <v>-0.54003139717679005</v>
      </c>
      <c r="T11" s="48">
        <f t="shared" ref="T11:T46" si="2">100*P11/R11</f>
        <v>100.00042641196717</v>
      </c>
      <c r="U11" s="28"/>
      <c r="V11" s="26"/>
    </row>
    <row r="12" spans="1:36" ht="12.75" customHeight="1" x14ac:dyDescent="0.2">
      <c r="A12" s="6" t="s">
        <v>17</v>
      </c>
      <c r="B12" s="58">
        <v>6007</v>
      </c>
      <c r="C12" s="26">
        <v>0</v>
      </c>
      <c r="D12" s="59">
        <v>0</v>
      </c>
      <c r="E12" s="59">
        <v>0</v>
      </c>
      <c r="F12" s="59">
        <v>0</v>
      </c>
      <c r="G12" s="59">
        <v>0</v>
      </c>
      <c r="H12" s="59">
        <v>0</v>
      </c>
      <c r="I12" s="59">
        <v>0</v>
      </c>
      <c r="J12" s="59">
        <v>0</v>
      </c>
      <c r="K12" s="59">
        <v>0</v>
      </c>
      <c r="L12" s="59">
        <v>0</v>
      </c>
      <c r="M12" s="60">
        <v>0</v>
      </c>
      <c r="N12" s="60">
        <v>0</v>
      </c>
      <c r="O12" s="63"/>
      <c r="P12" s="61">
        <f t="shared" si="0"/>
        <v>6007</v>
      </c>
      <c r="Q12" s="47">
        <v>7371</v>
      </c>
      <c r="R12" s="47">
        <v>7371</v>
      </c>
      <c r="S12" s="48">
        <f t="shared" si="1"/>
        <v>1364</v>
      </c>
      <c r="T12" s="48">
        <f t="shared" si="2"/>
        <v>81.495048161714834</v>
      </c>
      <c r="U12" s="28"/>
      <c r="V12" s="26"/>
    </row>
    <row r="13" spans="1:36" x14ac:dyDescent="0.2">
      <c r="A13" s="6" t="s">
        <v>18</v>
      </c>
      <c r="B13" s="58">
        <v>0</v>
      </c>
      <c r="C13" s="26">
        <v>0</v>
      </c>
      <c r="D13" s="59">
        <v>0</v>
      </c>
      <c r="E13" s="59">
        <v>0</v>
      </c>
      <c r="F13" s="59">
        <v>0</v>
      </c>
      <c r="G13" s="59">
        <v>0</v>
      </c>
      <c r="H13" s="59">
        <v>0</v>
      </c>
      <c r="I13" s="59">
        <v>0</v>
      </c>
      <c r="J13" s="59">
        <v>5500</v>
      </c>
      <c r="K13" s="59">
        <v>5542</v>
      </c>
      <c r="L13" s="59">
        <v>0</v>
      </c>
      <c r="M13" s="60">
        <v>0</v>
      </c>
      <c r="N13" s="60">
        <v>5201</v>
      </c>
      <c r="O13" s="63"/>
      <c r="P13" s="61">
        <f t="shared" si="0"/>
        <v>16243</v>
      </c>
      <c r="Q13" s="47">
        <v>11584</v>
      </c>
      <c r="R13" s="47">
        <v>16785.313971742544</v>
      </c>
      <c r="S13" s="48">
        <f t="shared" si="1"/>
        <v>542.3139717425438</v>
      </c>
      <c r="T13" s="48">
        <f t="shared" si="2"/>
        <v>96.769116308127991</v>
      </c>
      <c r="U13" s="28"/>
      <c r="V13" s="26"/>
    </row>
    <row r="14" spans="1:36" x14ac:dyDescent="0.2">
      <c r="A14" s="6" t="s">
        <v>19</v>
      </c>
      <c r="B14" s="58">
        <v>0</v>
      </c>
      <c r="C14" s="26">
        <v>0</v>
      </c>
      <c r="D14" s="59">
        <v>0</v>
      </c>
      <c r="E14" s="59">
        <v>0</v>
      </c>
      <c r="F14" s="59">
        <v>0</v>
      </c>
      <c r="G14" s="59">
        <v>0</v>
      </c>
      <c r="H14" s="59">
        <v>0</v>
      </c>
      <c r="I14" s="59">
        <v>0</v>
      </c>
      <c r="J14" s="59">
        <v>0</v>
      </c>
      <c r="K14" s="59">
        <v>0</v>
      </c>
      <c r="L14" s="59">
        <v>0</v>
      </c>
      <c r="M14" s="60">
        <v>0</v>
      </c>
      <c r="N14" s="60">
        <v>0</v>
      </c>
      <c r="O14" s="63"/>
      <c r="P14" s="61">
        <f t="shared" si="0"/>
        <v>0</v>
      </c>
      <c r="Q14" s="47">
        <v>8424</v>
      </c>
      <c r="R14" s="47">
        <v>0</v>
      </c>
      <c r="S14" s="48">
        <f t="shared" si="1"/>
        <v>0</v>
      </c>
      <c r="T14" s="64" t="s">
        <v>77</v>
      </c>
      <c r="U14" s="28"/>
      <c r="V14" s="26"/>
    </row>
    <row r="15" spans="1:36" x14ac:dyDescent="0.2">
      <c r="A15" s="6" t="s">
        <v>20</v>
      </c>
      <c r="B15" s="58">
        <v>0</v>
      </c>
      <c r="C15" s="26">
        <v>33094</v>
      </c>
      <c r="D15" s="59">
        <v>80449</v>
      </c>
      <c r="E15" s="59">
        <v>28389</v>
      </c>
      <c r="F15" s="59">
        <v>0</v>
      </c>
      <c r="G15" s="59">
        <v>0</v>
      </c>
      <c r="H15" s="59">
        <v>0</v>
      </c>
      <c r="I15" s="59">
        <v>0</v>
      </c>
      <c r="J15" s="59">
        <v>10759</v>
      </c>
      <c r="K15" s="59">
        <v>0</v>
      </c>
      <c r="L15" s="59">
        <v>29991</v>
      </c>
      <c r="M15" s="60">
        <v>0</v>
      </c>
      <c r="N15" s="60">
        <v>0</v>
      </c>
      <c r="O15" s="63"/>
      <c r="P15" s="61">
        <f t="shared" si="0"/>
        <v>182682</v>
      </c>
      <c r="Q15" s="47">
        <v>152691</v>
      </c>
      <c r="R15" s="47">
        <v>182691</v>
      </c>
      <c r="S15" s="48">
        <f t="shared" si="1"/>
        <v>9</v>
      </c>
      <c r="T15" s="48">
        <f t="shared" si="2"/>
        <v>99.995073648948221</v>
      </c>
      <c r="U15" s="28"/>
      <c r="V15" s="26"/>
    </row>
    <row r="16" spans="1:36" x14ac:dyDescent="0.2">
      <c r="A16" s="6" t="s">
        <v>21</v>
      </c>
      <c r="B16" s="58">
        <v>260</v>
      </c>
      <c r="C16" s="26">
        <v>662</v>
      </c>
      <c r="D16" s="59">
        <v>2021</v>
      </c>
      <c r="E16" s="59">
        <v>1029</v>
      </c>
      <c r="F16" s="59">
        <v>2011</v>
      </c>
      <c r="G16" s="59">
        <v>2437</v>
      </c>
      <c r="H16" s="59">
        <v>931</v>
      </c>
      <c r="I16" s="59">
        <v>1433</v>
      </c>
      <c r="J16" s="59">
        <v>6481</v>
      </c>
      <c r="K16" s="59">
        <v>1807</v>
      </c>
      <c r="L16" s="59">
        <v>2466</v>
      </c>
      <c r="M16" s="60">
        <v>1712</v>
      </c>
      <c r="N16" s="60">
        <v>4773</v>
      </c>
      <c r="O16" s="63"/>
      <c r="P16" s="61">
        <f t="shared" si="0"/>
        <v>28023</v>
      </c>
      <c r="Q16" s="47">
        <v>25273</v>
      </c>
      <c r="R16" s="47">
        <v>36621.048665620096</v>
      </c>
      <c r="S16" s="48">
        <f t="shared" si="1"/>
        <v>8598.0486656200956</v>
      </c>
      <c r="T16" s="48">
        <f t="shared" si="2"/>
        <v>76.521566206016487</v>
      </c>
      <c r="U16" s="28"/>
      <c r="V16" s="26"/>
    </row>
    <row r="17" spans="1:22" x14ac:dyDescent="0.2">
      <c r="A17" s="6" t="s">
        <v>22</v>
      </c>
      <c r="B17" s="58">
        <v>0</v>
      </c>
      <c r="C17" s="26">
        <v>0</v>
      </c>
      <c r="D17" s="59">
        <v>0</v>
      </c>
      <c r="E17" s="59">
        <v>0</v>
      </c>
      <c r="F17" s="59">
        <v>0</v>
      </c>
      <c r="G17" s="59">
        <v>0</v>
      </c>
      <c r="H17" s="59">
        <v>0</v>
      </c>
      <c r="I17" s="59">
        <v>0</v>
      </c>
      <c r="J17" s="59">
        <v>0</v>
      </c>
      <c r="K17" s="59">
        <v>0</v>
      </c>
      <c r="L17" s="59">
        <v>0</v>
      </c>
      <c r="M17" s="60">
        <v>0</v>
      </c>
      <c r="N17" s="60">
        <v>0</v>
      </c>
      <c r="O17" s="63"/>
      <c r="P17" s="61">
        <f t="shared" si="0"/>
        <v>0</v>
      </c>
      <c r="Q17" s="47">
        <v>7258</v>
      </c>
      <c r="R17" s="47">
        <v>0</v>
      </c>
      <c r="S17" s="48">
        <f t="shared" si="1"/>
        <v>0</v>
      </c>
      <c r="T17" s="64" t="s">
        <v>77</v>
      </c>
      <c r="U17" s="28"/>
      <c r="V17" s="26"/>
    </row>
    <row r="18" spans="1:22" x14ac:dyDescent="0.2">
      <c r="A18" s="6" t="s">
        <v>23</v>
      </c>
      <c r="B18" s="58">
        <v>0</v>
      </c>
      <c r="C18" s="26">
        <v>0</v>
      </c>
      <c r="D18" s="59">
        <v>13874</v>
      </c>
      <c r="E18" s="59">
        <v>0</v>
      </c>
      <c r="F18" s="59">
        <v>0</v>
      </c>
      <c r="G18" s="59">
        <v>0</v>
      </c>
      <c r="H18" s="59">
        <v>1908</v>
      </c>
      <c r="I18" s="59">
        <v>0</v>
      </c>
      <c r="J18" s="59">
        <v>0</v>
      </c>
      <c r="K18" s="59">
        <v>0</v>
      </c>
      <c r="L18" s="59">
        <v>230</v>
      </c>
      <c r="M18" s="60">
        <v>0</v>
      </c>
      <c r="N18" s="60">
        <v>6876</v>
      </c>
      <c r="O18" s="63"/>
      <c r="P18" s="61">
        <f t="shared" si="0"/>
        <v>22888</v>
      </c>
      <c r="Q18" s="47">
        <v>15796</v>
      </c>
      <c r="R18" s="47">
        <v>22888.15541601256</v>
      </c>
      <c r="S18" s="48">
        <f t="shared" si="1"/>
        <v>0.15541601255972637</v>
      </c>
      <c r="T18" s="48">
        <f t="shared" si="2"/>
        <v>99.999320976244107</v>
      </c>
      <c r="U18" s="28"/>
      <c r="V18" s="26"/>
    </row>
    <row r="19" spans="1:22" x14ac:dyDescent="0.2">
      <c r="A19" s="6" t="s">
        <v>24</v>
      </c>
      <c r="B19" s="58">
        <v>0</v>
      </c>
      <c r="C19" s="26">
        <v>0</v>
      </c>
      <c r="D19" s="59">
        <v>0</v>
      </c>
      <c r="E19" s="59">
        <v>0</v>
      </c>
      <c r="F19" s="59">
        <v>0</v>
      </c>
      <c r="G19" s="59">
        <v>0</v>
      </c>
      <c r="H19" s="59">
        <v>0</v>
      </c>
      <c r="I19" s="59">
        <v>0</v>
      </c>
      <c r="J19" s="59">
        <v>0</v>
      </c>
      <c r="K19" s="59">
        <v>0</v>
      </c>
      <c r="L19" s="59">
        <v>0</v>
      </c>
      <c r="M19" s="60">
        <v>0</v>
      </c>
      <c r="N19" s="60">
        <v>0</v>
      </c>
      <c r="O19" s="63"/>
      <c r="P19" s="61">
        <f t="shared" si="0"/>
        <v>0</v>
      </c>
      <c r="Q19" s="47">
        <v>7258</v>
      </c>
      <c r="R19" s="47">
        <v>0</v>
      </c>
      <c r="S19" s="48">
        <f t="shared" si="1"/>
        <v>0</v>
      </c>
      <c r="T19" s="64" t="s">
        <v>77</v>
      </c>
      <c r="U19" s="28"/>
      <c r="V19" s="26"/>
    </row>
    <row r="20" spans="1:22" x14ac:dyDescent="0.2">
      <c r="A20" s="6" t="s">
        <v>25</v>
      </c>
      <c r="B20" s="58">
        <v>0</v>
      </c>
      <c r="C20" s="26">
        <v>280</v>
      </c>
      <c r="D20" s="59">
        <v>0</v>
      </c>
      <c r="E20" s="59">
        <v>236</v>
      </c>
      <c r="F20" s="59">
        <v>0</v>
      </c>
      <c r="G20" s="59">
        <v>78895</v>
      </c>
      <c r="H20" s="59">
        <v>59665</v>
      </c>
      <c r="I20" s="59">
        <v>11116</v>
      </c>
      <c r="J20" s="59">
        <v>30544</v>
      </c>
      <c r="K20" s="59">
        <v>1790</v>
      </c>
      <c r="L20" s="59">
        <v>471</v>
      </c>
      <c r="M20" s="60">
        <v>235</v>
      </c>
      <c r="N20" s="60">
        <v>0</v>
      </c>
      <c r="O20" s="63"/>
      <c r="P20" s="61">
        <f t="shared" si="0"/>
        <v>183232</v>
      </c>
      <c r="Q20" s="47">
        <v>185335</v>
      </c>
      <c r="R20" s="47">
        <v>185335</v>
      </c>
      <c r="S20" s="48">
        <f t="shared" si="1"/>
        <v>2103</v>
      </c>
      <c r="T20" s="48">
        <f t="shared" si="2"/>
        <v>98.865297973939079</v>
      </c>
      <c r="U20" s="28"/>
      <c r="V20" s="26"/>
    </row>
    <row r="21" spans="1:22" x14ac:dyDescent="0.2">
      <c r="A21" s="6" t="s">
        <v>26</v>
      </c>
      <c r="B21" s="58">
        <v>11528</v>
      </c>
      <c r="C21" s="26">
        <v>0</v>
      </c>
      <c r="D21" s="59">
        <v>0</v>
      </c>
      <c r="E21" s="59">
        <v>0</v>
      </c>
      <c r="F21" s="59">
        <v>0</v>
      </c>
      <c r="G21" s="59">
        <v>0</v>
      </c>
      <c r="H21" s="59">
        <v>0</v>
      </c>
      <c r="I21" s="59">
        <v>0</v>
      </c>
      <c r="J21" s="59">
        <v>0</v>
      </c>
      <c r="K21" s="59">
        <v>0</v>
      </c>
      <c r="L21" s="59">
        <v>0</v>
      </c>
      <c r="M21" s="60">
        <v>0</v>
      </c>
      <c r="N21" s="60">
        <v>0</v>
      </c>
      <c r="O21" s="63">
        <v>5176</v>
      </c>
      <c r="P21" s="61">
        <f t="shared" si="0"/>
        <v>16704</v>
      </c>
      <c r="Q21" s="47">
        <v>11584</v>
      </c>
      <c r="R21" s="47">
        <v>16785.313971742544</v>
      </c>
      <c r="S21" s="48">
        <f t="shared" si="1"/>
        <v>81.313971742543799</v>
      </c>
      <c r="T21" s="48">
        <f t="shared" si="2"/>
        <v>99.515564785505759</v>
      </c>
      <c r="U21" s="28"/>
      <c r="V21" s="26"/>
    </row>
    <row r="22" spans="1:22" x14ac:dyDescent="0.2">
      <c r="A22" s="6" t="s">
        <v>27</v>
      </c>
      <c r="B22" s="58">
        <v>27325</v>
      </c>
      <c r="C22" s="26">
        <v>0</v>
      </c>
      <c r="D22" s="59">
        <v>0</v>
      </c>
      <c r="E22" s="59">
        <v>11</v>
      </c>
      <c r="F22" s="59">
        <v>7</v>
      </c>
      <c r="G22" s="59">
        <v>27</v>
      </c>
      <c r="H22" s="59">
        <v>0</v>
      </c>
      <c r="I22" s="59">
        <v>3</v>
      </c>
      <c r="J22" s="59">
        <v>0</v>
      </c>
      <c r="K22" s="59">
        <v>0</v>
      </c>
      <c r="L22" s="59">
        <v>0</v>
      </c>
      <c r="M22" s="60">
        <v>0</v>
      </c>
      <c r="N22" s="60">
        <v>6426</v>
      </c>
      <c r="O22" s="63"/>
      <c r="P22" s="61">
        <f t="shared" si="0"/>
        <v>33799</v>
      </c>
      <c r="Q22" s="47">
        <v>27379</v>
      </c>
      <c r="R22" s="47">
        <v>39672.469387755104</v>
      </c>
      <c r="S22" s="48">
        <f t="shared" si="1"/>
        <v>5873.4693877551035</v>
      </c>
      <c r="T22" s="48">
        <f t="shared" si="2"/>
        <v>85.195100082255152</v>
      </c>
      <c r="U22" s="28"/>
      <c r="V22" s="26"/>
    </row>
    <row r="23" spans="1:22" x14ac:dyDescent="0.2">
      <c r="A23" s="6" t="s">
        <v>28</v>
      </c>
      <c r="B23" s="58">
        <v>0</v>
      </c>
      <c r="C23" s="26">
        <v>0</v>
      </c>
      <c r="D23" s="59">
        <v>0</v>
      </c>
      <c r="E23" s="59">
        <v>0</v>
      </c>
      <c r="F23" s="59">
        <v>0</v>
      </c>
      <c r="G23" s="59">
        <v>0</v>
      </c>
      <c r="H23" s="59">
        <v>0</v>
      </c>
      <c r="I23" s="59">
        <v>8329</v>
      </c>
      <c r="J23" s="59">
        <v>0</v>
      </c>
      <c r="K23" s="59">
        <v>0</v>
      </c>
      <c r="L23" s="59">
        <v>1480</v>
      </c>
      <c r="M23" s="60">
        <v>0</v>
      </c>
      <c r="N23" s="60">
        <v>3923</v>
      </c>
      <c r="O23" s="63"/>
      <c r="P23" s="61">
        <f t="shared" si="0"/>
        <v>13732</v>
      </c>
      <c r="Q23" s="47">
        <v>9477</v>
      </c>
      <c r="R23" s="47">
        <v>13731.893249607534</v>
      </c>
      <c r="S23" s="48">
        <f t="shared" si="1"/>
        <v>-0.10675039246598317</v>
      </c>
      <c r="T23" s="48">
        <f t="shared" si="2"/>
        <v>100.0007773902005</v>
      </c>
      <c r="U23" s="28"/>
      <c r="V23" s="26"/>
    </row>
    <row r="24" spans="1:22" x14ac:dyDescent="0.2">
      <c r="A24" s="6" t="s">
        <v>29</v>
      </c>
      <c r="B24" s="58">
        <v>0</v>
      </c>
      <c r="C24" s="26">
        <v>0</v>
      </c>
      <c r="D24" s="59">
        <v>0</v>
      </c>
      <c r="E24" s="59">
        <v>0</v>
      </c>
      <c r="F24" s="59">
        <v>0</v>
      </c>
      <c r="G24" s="59">
        <v>0</v>
      </c>
      <c r="H24" s="59">
        <v>0</v>
      </c>
      <c r="I24" s="59">
        <v>0</v>
      </c>
      <c r="J24" s="59">
        <v>0</v>
      </c>
      <c r="K24" s="59">
        <v>0</v>
      </c>
      <c r="L24" s="59">
        <v>0</v>
      </c>
      <c r="M24" s="60">
        <v>0</v>
      </c>
      <c r="N24" s="60">
        <v>0</v>
      </c>
      <c r="O24" s="63"/>
      <c r="P24" s="61">
        <f t="shared" si="0"/>
        <v>0</v>
      </c>
      <c r="Q24" s="47">
        <v>7258</v>
      </c>
      <c r="R24" s="47">
        <v>0</v>
      </c>
      <c r="S24" s="48">
        <f t="shared" si="1"/>
        <v>0</v>
      </c>
      <c r="T24" s="64" t="s">
        <v>77</v>
      </c>
      <c r="U24" s="28"/>
      <c r="V24" s="26"/>
    </row>
    <row r="25" spans="1:22" x14ac:dyDescent="0.2">
      <c r="A25" s="6" t="s">
        <v>30</v>
      </c>
      <c r="B25" s="58">
        <v>6937</v>
      </c>
      <c r="C25" s="26">
        <v>4109</v>
      </c>
      <c r="D25" s="59">
        <v>216</v>
      </c>
      <c r="E25" s="59">
        <v>0</v>
      </c>
      <c r="F25" s="59">
        <v>20787</v>
      </c>
      <c r="G25" s="59">
        <v>0</v>
      </c>
      <c r="H25" s="59">
        <v>3540</v>
      </c>
      <c r="I25" s="59">
        <v>0</v>
      </c>
      <c r="J25" s="59">
        <v>2171</v>
      </c>
      <c r="K25" s="59">
        <v>12658</v>
      </c>
      <c r="L25" s="59">
        <v>0</v>
      </c>
      <c r="M25" s="60">
        <v>22823</v>
      </c>
      <c r="N25" s="60">
        <v>0</v>
      </c>
      <c r="O25" s="63"/>
      <c r="P25" s="61">
        <f t="shared" si="0"/>
        <v>73241</v>
      </c>
      <c r="Q25" s="47">
        <v>50546</v>
      </c>
      <c r="R25" s="47">
        <v>73241.097331240191</v>
      </c>
      <c r="S25" s="48">
        <f t="shared" si="1"/>
        <v>9.733124019112438E-2</v>
      </c>
      <c r="T25" s="48">
        <f t="shared" si="2"/>
        <v>99.999867108435382</v>
      </c>
      <c r="U25" s="28"/>
      <c r="V25" s="26"/>
    </row>
    <row r="26" spans="1:22" x14ac:dyDescent="0.2">
      <c r="A26" s="6" t="s">
        <v>31</v>
      </c>
      <c r="B26" s="58">
        <v>12636</v>
      </c>
      <c r="C26" s="26">
        <v>0</v>
      </c>
      <c r="D26" s="59">
        <v>0</v>
      </c>
      <c r="E26" s="59">
        <v>0</v>
      </c>
      <c r="F26" s="59">
        <v>0</v>
      </c>
      <c r="G26" s="59">
        <v>0</v>
      </c>
      <c r="H26" s="59">
        <v>0</v>
      </c>
      <c r="I26" s="59">
        <v>0</v>
      </c>
      <c r="J26" s="59">
        <v>0</v>
      </c>
      <c r="K26" s="59">
        <v>0</v>
      </c>
      <c r="L26" s="59">
        <v>0</v>
      </c>
      <c r="M26" s="60">
        <v>0</v>
      </c>
      <c r="N26" s="60">
        <v>5489</v>
      </c>
      <c r="O26" s="63"/>
      <c r="P26" s="61">
        <f t="shared" si="0"/>
        <v>18125</v>
      </c>
      <c r="Q26" s="47">
        <v>12636</v>
      </c>
      <c r="R26" s="47">
        <v>18309.524332810048</v>
      </c>
      <c r="S26" s="48">
        <f t="shared" si="1"/>
        <v>184.52433281004778</v>
      </c>
      <c r="T26" s="48">
        <f t="shared" si="2"/>
        <v>98.992194830100601</v>
      </c>
      <c r="U26" s="28"/>
      <c r="V26" s="26"/>
    </row>
    <row r="27" spans="1:22" x14ac:dyDescent="0.2">
      <c r="A27" s="6" t="s">
        <v>32</v>
      </c>
      <c r="B27" s="58">
        <v>0</v>
      </c>
      <c r="C27" s="26">
        <v>0</v>
      </c>
      <c r="D27" s="59">
        <v>0</v>
      </c>
      <c r="E27" s="59">
        <v>0</v>
      </c>
      <c r="F27" s="59">
        <v>0</v>
      </c>
      <c r="G27" s="59">
        <v>0</v>
      </c>
      <c r="H27" s="59">
        <v>0</v>
      </c>
      <c r="I27" s="59">
        <v>0</v>
      </c>
      <c r="J27" s="59">
        <v>0</v>
      </c>
      <c r="K27" s="59">
        <v>0</v>
      </c>
      <c r="L27" s="59">
        <v>0</v>
      </c>
      <c r="M27" s="60">
        <v>0</v>
      </c>
      <c r="N27" s="60">
        <v>0</v>
      </c>
      <c r="O27" s="63"/>
      <c r="P27" s="61">
        <f t="shared" si="0"/>
        <v>0</v>
      </c>
      <c r="Q27" s="47">
        <v>7258</v>
      </c>
      <c r="R27" s="47">
        <v>0</v>
      </c>
      <c r="S27" s="48">
        <f t="shared" si="1"/>
        <v>0</v>
      </c>
      <c r="T27" s="64" t="s">
        <v>77</v>
      </c>
      <c r="U27" s="28"/>
      <c r="V27" s="26"/>
    </row>
    <row r="28" spans="1:22" x14ac:dyDescent="0.2">
      <c r="A28" s="6" t="s">
        <v>33</v>
      </c>
      <c r="B28" s="58">
        <v>0</v>
      </c>
      <c r="C28" s="26">
        <v>0</v>
      </c>
      <c r="D28" s="59">
        <v>0</v>
      </c>
      <c r="E28" s="59">
        <v>0</v>
      </c>
      <c r="F28" s="59">
        <v>0</v>
      </c>
      <c r="G28" s="59">
        <v>0</v>
      </c>
      <c r="H28" s="59">
        <v>5069</v>
      </c>
      <c r="I28" s="59">
        <v>0</v>
      </c>
      <c r="J28" s="59">
        <v>0</v>
      </c>
      <c r="K28" s="59">
        <v>0</v>
      </c>
      <c r="L28" s="59">
        <v>0</v>
      </c>
      <c r="M28" s="60">
        <v>0</v>
      </c>
      <c r="N28" s="60">
        <v>4747</v>
      </c>
      <c r="O28" s="63"/>
      <c r="P28" s="61">
        <f t="shared" si="0"/>
        <v>9816</v>
      </c>
      <c r="Q28" s="47">
        <v>10530</v>
      </c>
      <c r="R28" s="47">
        <v>15258.10361067504</v>
      </c>
      <c r="S28" s="48">
        <f t="shared" si="1"/>
        <v>5442.1036106750398</v>
      </c>
      <c r="T28" s="48">
        <f t="shared" si="2"/>
        <v>64.333027553518662</v>
      </c>
      <c r="U28" s="28"/>
      <c r="V28" s="26"/>
    </row>
    <row r="29" spans="1:22" x14ac:dyDescent="0.2">
      <c r="A29" s="6" t="s">
        <v>34</v>
      </c>
      <c r="B29" s="58">
        <v>0</v>
      </c>
      <c r="C29" s="26">
        <v>0</v>
      </c>
      <c r="D29" s="59">
        <v>0</v>
      </c>
      <c r="E29" s="59">
        <v>0</v>
      </c>
      <c r="F29" s="59">
        <v>0</v>
      </c>
      <c r="G29" s="59">
        <v>0</v>
      </c>
      <c r="H29" s="59">
        <v>3</v>
      </c>
      <c r="I29" s="59">
        <v>0</v>
      </c>
      <c r="J29" s="59">
        <v>20</v>
      </c>
      <c r="K29" s="59">
        <v>0</v>
      </c>
      <c r="L29" s="59">
        <v>0</v>
      </c>
      <c r="M29" s="60">
        <v>0</v>
      </c>
      <c r="N29" s="60">
        <v>208</v>
      </c>
      <c r="O29" s="63"/>
      <c r="P29" s="61">
        <f t="shared" si="0"/>
        <v>231</v>
      </c>
      <c r="Q29" s="47">
        <v>8424</v>
      </c>
      <c r="R29" s="47">
        <v>12206.682888540032</v>
      </c>
      <c r="S29" s="48">
        <f t="shared" si="1"/>
        <v>11975.682888540032</v>
      </c>
      <c r="T29" s="48">
        <f t="shared" si="2"/>
        <v>1.8924060050488338</v>
      </c>
      <c r="U29" s="28"/>
      <c r="V29" s="26"/>
    </row>
    <row r="30" spans="1:22" x14ac:dyDescent="0.2">
      <c r="A30" s="6" t="s">
        <v>35</v>
      </c>
      <c r="B30" s="58">
        <v>0</v>
      </c>
      <c r="C30" s="26">
        <v>16</v>
      </c>
      <c r="D30" s="59">
        <v>0</v>
      </c>
      <c r="E30" s="59">
        <v>0</v>
      </c>
      <c r="F30" s="59">
        <v>0</v>
      </c>
      <c r="G30" s="59">
        <v>7473</v>
      </c>
      <c r="H30" s="59">
        <v>0</v>
      </c>
      <c r="I30" s="59">
        <v>0</v>
      </c>
      <c r="J30" s="59">
        <v>0</v>
      </c>
      <c r="K30" s="59">
        <v>3555</v>
      </c>
      <c r="L30" s="59">
        <v>0</v>
      </c>
      <c r="M30" s="60">
        <v>0</v>
      </c>
      <c r="N30" s="60">
        <v>0</v>
      </c>
      <c r="O30" s="63"/>
      <c r="P30" s="61">
        <f t="shared" si="0"/>
        <v>11044</v>
      </c>
      <c r="Q30" s="47">
        <v>11584</v>
      </c>
      <c r="R30" s="47">
        <v>16785.313971742544</v>
      </c>
      <c r="S30" s="48">
        <f t="shared" si="1"/>
        <v>5741.3139717425438</v>
      </c>
      <c r="T30" s="48">
        <f t="shared" si="2"/>
        <v>65.795611679305892</v>
      </c>
      <c r="U30" s="28"/>
      <c r="V30" s="26"/>
    </row>
    <row r="31" spans="1:22" x14ac:dyDescent="0.2">
      <c r="A31" s="6" t="s">
        <v>36</v>
      </c>
      <c r="B31" s="58">
        <v>0</v>
      </c>
      <c r="C31" s="26">
        <v>0</v>
      </c>
      <c r="D31" s="59">
        <v>0</v>
      </c>
      <c r="E31" s="59">
        <v>0</v>
      </c>
      <c r="F31" s="59">
        <v>0</v>
      </c>
      <c r="G31" s="59">
        <v>0</v>
      </c>
      <c r="H31" s="59">
        <v>0</v>
      </c>
      <c r="I31" s="59">
        <v>0</v>
      </c>
      <c r="J31" s="59">
        <v>0</v>
      </c>
      <c r="K31" s="59">
        <v>0</v>
      </c>
      <c r="L31" s="59">
        <v>0</v>
      </c>
      <c r="M31" s="60">
        <v>0</v>
      </c>
      <c r="N31" s="60">
        <v>0</v>
      </c>
      <c r="O31" s="63"/>
      <c r="P31" s="61">
        <f t="shared" si="0"/>
        <v>0</v>
      </c>
      <c r="Q31" s="47">
        <v>7258</v>
      </c>
      <c r="R31" s="47">
        <v>0</v>
      </c>
      <c r="S31" s="48">
        <f t="shared" si="1"/>
        <v>0</v>
      </c>
      <c r="T31" s="64"/>
      <c r="U31" s="28"/>
      <c r="V31" s="26"/>
    </row>
    <row r="32" spans="1:22" x14ac:dyDescent="0.2">
      <c r="A32" s="6" t="s">
        <v>37</v>
      </c>
      <c r="B32" s="58">
        <v>6933</v>
      </c>
      <c r="C32" s="26">
        <v>267</v>
      </c>
      <c r="D32" s="59">
        <v>204</v>
      </c>
      <c r="E32" s="59">
        <v>132</v>
      </c>
      <c r="F32" s="59">
        <v>321</v>
      </c>
      <c r="G32" s="59">
        <v>167</v>
      </c>
      <c r="H32" s="59">
        <v>177</v>
      </c>
      <c r="I32" s="59">
        <v>579</v>
      </c>
      <c r="J32" s="59">
        <v>24</v>
      </c>
      <c r="K32" s="59">
        <v>0</v>
      </c>
      <c r="L32" s="59">
        <v>213</v>
      </c>
      <c r="M32" s="60">
        <v>360</v>
      </c>
      <c r="N32" s="60">
        <v>5431</v>
      </c>
      <c r="O32" s="63"/>
      <c r="P32" s="61">
        <f t="shared" si="0"/>
        <v>14808</v>
      </c>
      <c r="Q32" s="47">
        <v>10530</v>
      </c>
      <c r="R32" s="47">
        <v>15258.10361067504</v>
      </c>
      <c r="S32" s="48">
        <f t="shared" si="1"/>
        <v>450.10361067503982</v>
      </c>
      <c r="T32" s="48">
        <f t="shared" si="2"/>
        <v>97.050068460931584</v>
      </c>
      <c r="U32" s="28"/>
      <c r="V32" s="26"/>
    </row>
    <row r="33" spans="1:22" x14ac:dyDescent="0.2">
      <c r="A33" s="6" t="s">
        <v>38</v>
      </c>
      <c r="B33" s="58">
        <v>1243</v>
      </c>
      <c r="C33" s="26">
        <v>779</v>
      </c>
      <c r="D33" s="59">
        <v>1484</v>
      </c>
      <c r="E33" s="59">
        <v>431</v>
      </c>
      <c r="F33" s="59">
        <v>2093</v>
      </c>
      <c r="G33" s="59">
        <v>1204</v>
      </c>
      <c r="H33" s="59">
        <v>804</v>
      </c>
      <c r="I33" s="59">
        <v>1429</v>
      </c>
      <c r="J33" s="59">
        <v>1897</v>
      </c>
      <c r="K33" s="59">
        <v>1272</v>
      </c>
      <c r="L33" s="59">
        <v>694</v>
      </c>
      <c r="M33" s="60">
        <v>967</v>
      </c>
      <c r="N33" s="60">
        <v>133</v>
      </c>
      <c r="O33" s="63">
        <v>2908</v>
      </c>
      <c r="P33" s="61">
        <f t="shared" si="0"/>
        <v>17338</v>
      </c>
      <c r="Q33" s="47">
        <v>12636</v>
      </c>
      <c r="R33" s="47">
        <v>18309.524332810048</v>
      </c>
      <c r="S33" s="48">
        <f t="shared" si="1"/>
        <v>971.52433281004778</v>
      </c>
      <c r="T33" s="48">
        <f t="shared" si="2"/>
        <v>94.693885460098443</v>
      </c>
      <c r="U33" s="28"/>
      <c r="V33" s="26"/>
    </row>
    <row r="34" spans="1:22" x14ac:dyDescent="0.2">
      <c r="A34" s="6" t="s">
        <v>81</v>
      </c>
      <c r="B34" s="58">
        <v>0</v>
      </c>
      <c r="C34" s="26">
        <v>0</v>
      </c>
      <c r="D34" s="59">
        <v>0</v>
      </c>
      <c r="E34" s="59">
        <v>0</v>
      </c>
      <c r="F34" s="59">
        <v>0</v>
      </c>
      <c r="G34" s="59">
        <v>0</v>
      </c>
      <c r="H34" s="59">
        <v>0</v>
      </c>
      <c r="I34" s="59">
        <v>0</v>
      </c>
      <c r="J34" s="59">
        <v>0</v>
      </c>
      <c r="K34" s="59">
        <v>0</v>
      </c>
      <c r="L34" s="59">
        <v>0</v>
      </c>
      <c r="M34" s="60">
        <v>0</v>
      </c>
      <c r="N34" s="60">
        <v>0</v>
      </c>
      <c r="O34" s="63"/>
      <c r="P34" s="61">
        <f t="shared" si="0"/>
        <v>0</v>
      </c>
      <c r="Q34" s="47">
        <v>7258</v>
      </c>
      <c r="R34" s="47">
        <v>7258</v>
      </c>
      <c r="S34" s="48">
        <f t="shared" si="1"/>
        <v>7258</v>
      </c>
      <c r="T34" s="48">
        <f t="shared" si="2"/>
        <v>0</v>
      </c>
      <c r="U34" s="28"/>
      <c r="V34" s="26"/>
    </row>
    <row r="35" spans="1:22" x14ac:dyDescent="0.2">
      <c r="A35" s="6" t="s">
        <v>39</v>
      </c>
      <c r="B35" s="58">
        <v>2894</v>
      </c>
      <c r="C35" s="26">
        <v>10796</v>
      </c>
      <c r="D35" s="59">
        <v>0</v>
      </c>
      <c r="E35" s="59">
        <v>0</v>
      </c>
      <c r="F35" s="59">
        <v>0</v>
      </c>
      <c r="G35" s="59">
        <v>0</v>
      </c>
      <c r="H35" s="59">
        <v>0</v>
      </c>
      <c r="I35" s="59">
        <v>0</v>
      </c>
      <c r="J35" s="59">
        <v>0</v>
      </c>
      <c r="K35" s="59">
        <v>0</v>
      </c>
      <c r="L35" s="59">
        <v>0</v>
      </c>
      <c r="M35" s="60">
        <v>0</v>
      </c>
      <c r="N35" s="60">
        <v>6147</v>
      </c>
      <c r="O35" s="63"/>
      <c r="P35" s="61">
        <f t="shared" si="0"/>
        <v>19837</v>
      </c>
      <c r="Q35" s="47">
        <v>13690</v>
      </c>
      <c r="R35" s="47">
        <v>19836.734693877552</v>
      </c>
      <c r="S35" s="48">
        <f t="shared" si="1"/>
        <v>-0.26530612244823715</v>
      </c>
      <c r="T35" s="48">
        <f t="shared" si="2"/>
        <v>100.00133744855967</v>
      </c>
      <c r="U35" s="28"/>
      <c r="V35" s="26"/>
    </row>
    <row r="36" spans="1:22" x14ac:dyDescent="0.2">
      <c r="A36" s="6" t="s">
        <v>40</v>
      </c>
      <c r="B36" s="58">
        <v>0</v>
      </c>
      <c r="C36" s="26">
        <v>9073</v>
      </c>
      <c r="D36" s="59">
        <v>0</v>
      </c>
      <c r="E36" s="59">
        <v>2546</v>
      </c>
      <c r="F36" s="59">
        <v>10495</v>
      </c>
      <c r="G36" s="59">
        <v>0</v>
      </c>
      <c r="H36" s="59">
        <v>0</v>
      </c>
      <c r="I36" s="59">
        <v>0</v>
      </c>
      <c r="J36" s="59">
        <v>0</v>
      </c>
      <c r="K36" s="59">
        <v>0</v>
      </c>
      <c r="L36" s="59">
        <v>4049</v>
      </c>
      <c r="M36" s="60">
        <v>5880</v>
      </c>
      <c r="N36" s="60">
        <v>0</v>
      </c>
      <c r="O36" s="63"/>
      <c r="P36" s="61">
        <f t="shared" si="0"/>
        <v>32043</v>
      </c>
      <c r="Q36" s="47">
        <v>22114</v>
      </c>
      <c r="R36" s="47">
        <v>32043.41758241758</v>
      </c>
      <c r="S36" s="48">
        <f t="shared" si="1"/>
        <v>0.41758241757997894</v>
      </c>
      <c r="T36" s="48">
        <f>100*P36/R36</f>
        <v>99.998696823094775</v>
      </c>
      <c r="U36" s="28"/>
      <c r="V36" s="26"/>
    </row>
    <row r="37" spans="1:22" x14ac:dyDescent="0.2">
      <c r="A37" s="6" t="s">
        <v>41</v>
      </c>
      <c r="B37" s="58">
        <v>26</v>
      </c>
      <c r="C37" s="26">
        <v>0</v>
      </c>
      <c r="D37" s="59">
        <v>0</v>
      </c>
      <c r="E37" s="59">
        <v>0</v>
      </c>
      <c r="F37" s="59">
        <v>209</v>
      </c>
      <c r="G37" s="59">
        <v>7700</v>
      </c>
      <c r="H37" s="59">
        <v>7857</v>
      </c>
      <c r="I37" s="59">
        <v>12260</v>
      </c>
      <c r="J37" s="59">
        <v>0</v>
      </c>
      <c r="K37" s="59">
        <v>0</v>
      </c>
      <c r="L37" s="59">
        <v>6380</v>
      </c>
      <c r="M37" s="60">
        <v>836</v>
      </c>
      <c r="N37" s="60">
        <v>0</v>
      </c>
      <c r="O37" s="63"/>
      <c r="P37" s="61">
        <f t="shared" si="0"/>
        <v>35268</v>
      </c>
      <c r="Q37" s="47">
        <v>30538</v>
      </c>
      <c r="R37" s="47">
        <v>44250.100470957608</v>
      </c>
      <c r="S37" s="48">
        <f t="shared" si="1"/>
        <v>8982.1004709576082</v>
      </c>
      <c r="T37" s="48">
        <f t="shared" si="2"/>
        <v>79.701513950566564</v>
      </c>
      <c r="U37" s="28"/>
      <c r="V37" s="26"/>
    </row>
    <row r="38" spans="1:22" x14ac:dyDescent="0.2">
      <c r="A38" s="6" t="s">
        <v>42</v>
      </c>
      <c r="B38" s="58">
        <v>0</v>
      </c>
      <c r="C38" s="26">
        <v>0</v>
      </c>
      <c r="D38" s="59">
        <v>0</v>
      </c>
      <c r="E38" s="59">
        <v>0</v>
      </c>
      <c r="F38" s="59">
        <v>0</v>
      </c>
      <c r="G38" s="59">
        <v>0</v>
      </c>
      <c r="H38" s="59">
        <v>0</v>
      </c>
      <c r="I38" s="59">
        <v>0</v>
      </c>
      <c r="J38" s="59">
        <v>0</v>
      </c>
      <c r="K38" s="59">
        <v>0</v>
      </c>
      <c r="L38" s="59">
        <v>0</v>
      </c>
      <c r="M38" s="60">
        <v>0</v>
      </c>
      <c r="N38" s="60">
        <v>0</v>
      </c>
      <c r="O38" s="63"/>
      <c r="P38" s="61">
        <f t="shared" si="0"/>
        <v>0</v>
      </c>
      <c r="Q38" s="47">
        <v>7258</v>
      </c>
      <c r="R38" s="47">
        <v>0</v>
      </c>
      <c r="S38" s="48">
        <f t="shared" si="1"/>
        <v>0</v>
      </c>
      <c r="T38" s="64"/>
      <c r="U38" s="28"/>
      <c r="V38" s="26"/>
    </row>
    <row r="39" spans="1:22" x14ac:dyDescent="0.2">
      <c r="A39" s="6" t="s">
        <v>43</v>
      </c>
      <c r="B39" s="58">
        <v>106</v>
      </c>
      <c r="C39" s="26">
        <v>106</v>
      </c>
      <c r="D39" s="59">
        <v>766</v>
      </c>
      <c r="E39" s="59">
        <v>240</v>
      </c>
      <c r="F39" s="59">
        <v>461</v>
      </c>
      <c r="G39" s="59">
        <v>142</v>
      </c>
      <c r="H39" s="59">
        <v>0</v>
      </c>
      <c r="I39" s="59">
        <v>0</v>
      </c>
      <c r="J39" s="59">
        <v>0</v>
      </c>
      <c r="K39" s="59">
        <v>120</v>
      </c>
      <c r="L39" s="59">
        <v>1611</v>
      </c>
      <c r="M39" s="60">
        <v>2094</v>
      </c>
      <c r="N39" s="60">
        <v>1391</v>
      </c>
      <c r="O39" s="63"/>
      <c r="P39" s="61">
        <f t="shared" si="0"/>
        <v>7037</v>
      </c>
      <c r="Q39" s="47">
        <v>7258</v>
      </c>
      <c r="R39" s="47">
        <v>7258</v>
      </c>
      <c r="S39" s="48">
        <f t="shared" si="1"/>
        <v>221</v>
      </c>
      <c r="T39" s="48">
        <f t="shared" si="2"/>
        <v>96.955084045191512</v>
      </c>
      <c r="U39" s="28"/>
      <c r="V39" s="26"/>
    </row>
    <row r="40" spans="1:22" x14ac:dyDescent="0.2">
      <c r="A40" s="6" t="s">
        <v>44</v>
      </c>
      <c r="B40" s="58">
        <v>0</v>
      </c>
      <c r="C40" s="26">
        <v>0</v>
      </c>
      <c r="D40" s="59">
        <v>29828</v>
      </c>
      <c r="E40" s="59">
        <v>0</v>
      </c>
      <c r="F40" s="59">
        <v>0</v>
      </c>
      <c r="G40" s="59">
        <v>0</v>
      </c>
      <c r="H40" s="59">
        <v>0</v>
      </c>
      <c r="I40" s="59">
        <v>0</v>
      </c>
      <c r="J40" s="59">
        <v>0</v>
      </c>
      <c r="K40" s="59">
        <v>0</v>
      </c>
      <c r="L40" s="59">
        <v>130</v>
      </c>
      <c r="M40" s="60">
        <v>0</v>
      </c>
      <c r="N40" s="60">
        <v>32444</v>
      </c>
      <c r="O40" s="63"/>
      <c r="P40" s="61">
        <f t="shared" si="0"/>
        <v>62402</v>
      </c>
      <c r="Q40" s="47">
        <v>43175</v>
      </c>
      <c r="R40" s="47">
        <v>62560.624803767656</v>
      </c>
      <c r="S40" s="48">
        <f t="shared" si="1"/>
        <v>158.62480376765598</v>
      </c>
      <c r="T40" s="48">
        <f t="shared" si="2"/>
        <v>99.746446260303173</v>
      </c>
      <c r="U40" s="28"/>
      <c r="V40" s="26"/>
    </row>
    <row r="41" spans="1:22" x14ac:dyDescent="0.2">
      <c r="A41" s="6" t="s">
        <v>45</v>
      </c>
      <c r="B41" s="58">
        <v>0</v>
      </c>
      <c r="C41" s="26">
        <v>0</v>
      </c>
      <c r="D41" s="59">
        <v>0</v>
      </c>
      <c r="E41" s="59">
        <v>0</v>
      </c>
      <c r="F41" s="59">
        <v>0</v>
      </c>
      <c r="G41" s="59">
        <v>0</v>
      </c>
      <c r="H41" s="59">
        <v>25725</v>
      </c>
      <c r="I41" s="59">
        <v>25725</v>
      </c>
      <c r="J41" s="59">
        <v>25175</v>
      </c>
      <c r="K41" s="59">
        <v>32928</v>
      </c>
      <c r="L41" s="59">
        <v>30585</v>
      </c>
      <c r="M41" s="60">
        <v>0</v>
      </c>
      <c r="N41" s="60">
        <v>0</v>
      </c>
      <c r="O41" s="63">
        <v>57719</v>
      </c>
      <c r="P41" s="61">
        <f t="shared" si="0"/>
        <v>197857</v>
      </c>
      <c r="Q41" s="47">
        <v>142160</v>
      </c>
      <c r="R41" s="47">
        <v>205990.39874411302</v>
      </c>
      <c r="S41" s="48">
        <f t="shared" si="1"/>
        <v>8133.3987441130157</v>
      </c>
      <c r="T41" s="48">
        <f t="shared" si="2"/>
        <v>96.051564153620305</v>
      </c>
      <c r="U41" s="28"/>
      <c r="V41" s="26"/>
    </row>
    <row r="42" spans="1:22" x14ac:dyDescent="0.2">
      <c r="A42" s="6" t="s">
        <v>46</v>
      </c>
      <c r="B42" s="58">
        <v>0</v>
      </c>
      <c r="C42" s="26">
        <v>0</v>
      </c>
      <c r="D42" s="59">
        <v>0</v>
      </c>
      <c r="E42" s="59">
        <v>0</v>
      </c>
      <c r="F42" s="59">
        <v>0</v>
      </c>
      <c r="G42" s="59">
        <v>0</v>
      </c>
      <c r="H42" s="59">
        <v>0</v>
      </c>
      <c r="I42" s="59">
        <v>0</v>
      </c>
      <c r="J42" s="59">
        <v>0</v>
      </c>
      <c r="K42" s="59">
        <v>0</v>
      </c>
      <c r="L42" s="59">
        <v>0</v>
      </c>
      <c r="M42" s="60">
        <v>28645</v>
      </c>
      <c r="N42" s="60">
        <v>6450</v>
      </c>
      <c r="O42" s="63"/>
      <c r="P42" s="61">
        <f t="shared" si="0"/>
        <v>35095</v>
      </c>
      <c r="Q42" s="47">
        <v>24220</v>
      </c>
      <c r="R42" s="47">
        <v>35094.838304552584</v>
      </c>
      <c r="S42" s="48">
        <f t="shared" si="1"/>
        <v>-0.16169544741569553</v>
      </c>
      <c r="T42" s="48">
        <f t="shared" si="2"/>
        <v>100.00046073854512</v>
      </c>
      <c r="U42" s="28"/>
      <c r="V42" s="26"/>
    </row>
    <row r="43" spans="1:22" x14ac:dyDescent="0.2">
      <c r="A43" s="6" t="s">
        <v>47</v>
      </c>
      <c r="B43" s="58">
        <v>0</v>
      </c>
      <c r="C43" s="26">
        <v>0</v>
      </c>
      <c r="D43" s="59">
        <v>0</v>
      </c>
      <c r="E43" s="59">
        <v>0</v>
      </c>
      <c r="F43" s="59">
        <v>0</v>
      </c>
      <c r="G43" s="59">
        <v>0</v>
      </c>
      <c r="H43" s="59">
        <v>0</v>
      </c>
      <c r="I43" s="59">
        <v>0</v>
      </c>
      <c r="J43" s="59">
        <v>0</v>
      </c>
      <c r="K43" s="59">
        <v>0</v>
      </c>
      <c r="L43" s="59">
        <v>0</v>
      </c>
      <c r="M43" s="60">
        <v>0</v>
      </c>
      <c r="N43" s="60">
        <v>0</v>
      </c>
      <c r="O43" s="63"/>
      <c r="P43" s="61">
        <f t="shared" si="0"/>
        <v>0</v>
      </c>
      <c r="Q43" s="47">
        <v>7258</v>
      </c>
      <c r="R43" s="47">
        <v>0</v>
      </c>
      <c r="S43" s="48">
        <f t="shared" si="1"/>
        <v>0</v>
      </c>
      <c r="T43" s="64"/>
      <c r="U43" s="28"/>
      <c r="V43" s="26"/>
    </row>
    <row r="44" spans="1:22" x14ac:dyDescent="0.2">
      <c r="A44" s="6" t="s">
        <v>48</v>
      </c>
      <c r="B44" s="58">
        <v>16061</v>
      </c>
      <c r="C44" s="26">
        <v>0</v>
      </c>
      <c r="D44" s="59">
        <v>0</v>
      </c>
      <c r="E44" s="59">
        <v>0</v>
      </c>
      <c r="F44" s="59">
        <v>0</v>
      </c>
      <c r="G44" s="59">
        <v>0</v>
      </c>
      <c r="H44" s="59">
        <v>0</v>
      </c>
      <c r="I44" s="59">
        <v>0</v>
      </c>
      <c r="J44" s="59">
        <v>0</v>
      </c>
      <c r="K44" s="59">
        <v>0</v>
      </c>
      <c r="L44" s="59">
        <v>0</v>
      </c>
      <c r="M44" s="60">
        <v>0</v>
      </c>
      <c r="N44" s="60">
        <v>7565</v>
      </c>
      <c r="O44" s="63"/>
      <c r="P44" s="61">
        <f t="shared" si="0"/>
        <v>23626</v>
      </c>
      <c r="Q44" s="47">
        <v>16849</v>
      </c>
      <c r="R44" s="47">
        <v>24414.365777080064</v>
      </c>
      <c r="S44" s="48">
        <f t="shared" si="1"/>
        <v>788.36577708006371</v>
      </c>
      <c r="T44" s="48">
        <f t="shared" si="2"/>
        <v>96.770893889776275</v>
      </c>
      <c r="U44" s="28"/>
      <c r="V44" s="26"/>
    </row>
    <row r="45" spans="1:22" x14ac:dyDescent="0.2">
      <c r="A45" s="6" t="s">
        <v>49</v>
      </c>
      <c r="B45" s="58">
        <v>0</v>
      </c>
      <c r="C45" s="26">
        <v>0</v>
      </c>
      <c r="D45" s="59">
        <v>0</v>
      </c>
      <c r="E45" s="59">
        <v>0</v>
      </c>
      <c r="F45" s="59">
        <v>0</v>
      </c>
      <c r="G45" s="59">
        <v>0</v>
      </c>
      <c r="H45" s="59">
        <v>0</v>
      </c>
      <c r="I45" s="59">
        <v>0</v>
      </c>
      <c r="J45" s="59">
        <v>0</v>
      </c>
      <c r="K45" s="59">
        <v>0</v>
      </c>
      <c r="L45" s="59">
        <v>0</v>
      </c>
      <c r="M45" s="60">
        <v>0</v>
      </c>
      <c r="N45" s="60">
        <v>0</v>
      </c>
      <c r="O45" s="63"/>
      <c r="P45" s="61">
        <f t="shared" si="0"/>
        <v>0</v>
      </c>
      <c r="Q45" s="47">
        <v>12636</v>
      </c>
      <c r="R45" s="47">
        <v>0</v>
      </c>
      <c r="S45" s="48">
        <f t="shared" si="1"/>
        <v>0</v>
      </c>
      <c r="T45" s="64"/>
      <c r="U45" s="28"/>
      <c r="V45" s="26"/>
    </row>
    <row r="46" spans="1:22" x14ac:dyDescent="0.2">
      <c r="A46" s="6" t="s">
        <v>50</v>
      </c>
      <c r="B46" s="58">
        <v>0</v>
      </c>
      <c r="C46" s="26">
        <v>0</v>
      </c>
      <c r="D46" s="59">
        <v>0</v>
      </c>
      <c r="E46" s="59">
        <v>0</v>
      </c>
      <c r="F46" s="59">
        <v>0</v>
      </c>
      <c r="G46" s="59">
        <v>0</v>
      </c>
      <c r="H46" s="59">
        <v>0</v>
      </c>
      <c r="I46" s="59">
        <v>0</v>
      </c>
      <c r="J46" s="59">
        <v>0</v>
      </c>
      <c r="K46" s="59">
        <v>0</v>
      </c>
      <c r="L46" s="59">
        <v>0</v>
      </c>
      <c r="M46" s="60">
        <v>0</v>
      </c>
      <c r="N46" s="60">
        <v>21362</v>
      </c>
      <c r="O46" s="63"/>
      <c r="P46" s="61">
        <f t="shared" si="0"/>
        <v>21362</v>
      </c>
      <c r="Q46" s="47">
        <v>14743</v>
      </c>
      <c r="R46" s="47">
        <v>21361.945054945056</v>
      </c>
      <c r="S46" s="48">
        <f t="shared" si="1"/>
        <v>-5.4945054944255389E-2</v>
      </c>
      <c r="T46" s="48">
        <f t="shared" si="2"/>
        <v>100.0002572099816</v>
      </c>
      <c r="U46" s="28"/>
      <c r="V46" s="26"/>
    </row>
    <row r="47" spans="1:22" x14ac:dyDescent="0.2">
      <c r="A47" s="6" t="s">
        <v>51</v>
      </c>
      <c r="B47" s="58">
        <v>0</v>
      </c>
      <c r="C47" s="26">
        <v>0</v>
      </c>
      <c r="D47" s="59">
        <v>0</v>
      </c>
      <c r="E47" s="59">
        <v>0</v>
      </c>
      <c r="F47" s="59">
        <v>0</v>
      </c>
      <c r="G47" s="59">
        <v>0</v>
      </c>
      <c r="H47" s="59">
        <v>0</v>
      </c>
      <c r="I47" s="59">
        <v>0</v>
      </c>
      <c r="J47" s="59">
        <v>0</v>
      </c>
      <c r="K47" s="59">
        <v>0</v>
      </c>
      <c r="L47" s="59">
        <v>0</v>
      </c>
      <c r="M47" s="60">
        <v>0</v>
      </c>
      <c r="N47" s="60">
        <v>0</v>
      </c>
      <c r="O47" s="63"/>
      <c r="P47" s="61">
        <f t="shared" si="0"/>
        <v>0</v>
      </c>
      <c r="Q47" s="47">
        <v>7371</v>
      </c>
      <c r="R47" s="47">
        <v>0</v>
      </c>
      <c r="S47" s="48">
        <f t="shared" si="1"/>
        <v>0</v>
      </c>
      <c r="T47" s="64"/>
      <c r="U47" s="28"/>
      <c r="V47" s="26"/>
    </row>
    <row r="48" spans="1:22" x14ac:dyDescent="0.2">
      <c r="A48" s="6" t="s">
        <v>52</v>
      </c>
      <c r="B48" s="58">
        <v>0</v>
      </c>
      <c r="C48" s="26">
        <v>0</v>
      </c>
      <c r="D48" s="59">
        <v>0</v>
      </c>
      <c r="E48" s="59">
        <v>0</v>
      </c>
      <c r="F48" s="59">
        <v>0</v>
      </c>
      <c r="G48" s="59">
        <v>0</v>
      </c>
      <c r="H48" s="59">
        <v>0</v>
      </c>
      <c r="I48" s="59">
        <v>0</v>
      </c>
      <c r="J48" s="59">
        <v>0</v>
      </c>
      <c r="K48" s="59">
        <v>0</v>
      </c>
      <c r="L48" s="59">
        <v>0</v>
      </c>
      <c r="M48" s="60">
        <v>0</v>
      </c>
      <c r="N48" s="60">
        <v>0</v>
      </c>
      <c r="O48" s="63"/>
      <c r="P48" s="61">
        <f t="shared" si="0"/>
        <v>0</v>
      </c>
      <c r="Q48" s="47">
        <v>7258</v>
      </c>
      <c r="R48" s="47">
        <v>0</v>
      </c>
      <c r="S48" s="48">
        <f t="shared" si="1"/>
        <v>0</v>
      </c>
      <c r="T48" s="64"/>
      <c r="U48" s="28"/>
      <c r="V48" s="26"/>
    </row>
    <row r="49" spans="1:36" x14ac:dyDescent="0.2">
      <c r="A49" s="6" t="s">
        <v>53</v>
      </c>
      <c r="B49" s="62">
        <v>2944</v>
      </c>
      <c r="C49" s="26">
        <v>6889</v>
      </c>
      <c r="D49" s="59">
        <v>0</v>
      </c>
      <c r="E49" s="59">
        <v>0</v>
      </c>
      <c r="F49" s="59">
        <v>0</v>
      </c>
      <c r="G49" s="59">
        <v>0</v>
      </c>
      <c r="H49" s="59">
        <v>0</v>
      </c>
      <c r="I49" s="59">
        <v>0</v>
      </c>
      <c r="J49" s="59">
        <v>0</v>
      </c>
      <c r="K49" s="59">
        <v>0</v>
      </c>
      <c r="L49" s="59">
        <v>0</v>
      </c>
      <c r="M49" s="60">
        <v>0</v>
      </c>
      <c r="N49" s="65">
        <v>5679</v>
      </c>
      <c r="O49" s="63"/>
      <c r="P49" s="61">
        <f t="shared" si="0"/>
        <v>15512</v>
      </c>
      <c r="Q49" s="47">
        <v>12636</v>
      </c>
      <c r="R49" s="47">
        <v>18309.524332810048</v>
      </c>
      <c r="S49" s="48">
        <f t="shared" si="1"/>
        <v>2797.5243328100478</v>
      </c>
      <c r="T49" s="48">
        <f>100*P49/R49</f>
        <v>84.72093385955975</v>
      </c>
      <c r="U49" s="28"/>
      <c r="V49" s="26"/>
    </row>
    <row r="50" spans="1:36" x14ac:dyDescent="0.2">
      <c r="B50" s="26"/>
      <c r="C50" s="26"/>
      <c r="D50" s="26"/>
      <c r="E50" s="26"/>
      <c r="F50" s="26"/>
      <c r="G50" s="27"/>
      <c r="H50" s="27"/>
      <c r="I50" s="27"/>
      <c r="J50" s="27"/>
      <c r="K50" s="27"/>
      <c r="L50" s="27"/>
      <c r="M50" s="27"/>
      <c r="N50" s="66"/>
      <c r="O50" s="66"/>
      <c r="P50" s="50"/>
      <c r="Q50" s="51"/>
      <c r="R50" s="51"/>
      <c r="S50" s="52"/>
      <c r="T50" s="52"/>
    </row>
    <row r="51" spans="1:36" s="2" customFormat="1" x14ac:dyDescent="0.2">
      <c r="A51" s="30" t="s">
        <v>55</v>
      </c>
      <c r="B51" s="31">
        <f>SUM(B10:B49)</f>
        <v>110514</v>
      </c>
      <c r="C51" s="31">
        <f t="shared" ref="C51:O51" si="3">SUM(C10:C49)</f>
        <v>94676</v>
      </c>
      <c r="D51" s="31">
        <f t="shared" si="3"/>
        <v>198439</v>
      </c>
      <c r="E51" s="31">
        <f t="shared" si="3"/>
        <v>33123</v>
      </c>
      <c r="F51" s="31">
        <f>SUM(F10:F49)</f>
        <v>36384</v>
      </c>
      <c r="G51" s="31">
        <f>SUM(G10:G49)</f>
        <v>98045</v>
      </c>
      <c r="H51" s="31">
        <f t="shared" si="3"/>
        <v>105679</v>
      </c>
      <c r="I51" s="31">
        <f t="shared" si="3"/>
        <v>60874</v>
      </c>
      <c r="J51" s="31">
        <f t="shared" si="3"/>
        <v>82716</v>
      </c>
      <c r="K51" s="31">
        <f t="shared" si="3"/>
        <v>60085</v>
      </c>
      <c r="L51" s="31">
        <f t="shared" si="3"/>
        <v>94790</v>
      </c>
      <c r="M51" s="31">
        <f t="shared" si="3"/>
        <v>96598</v>
      </c>
      <c r="N51" s="54">
        <f t="shared" si="3"/>
        <v>131657</v>
      </c>
      <c r="O51" s="54">
        <f t="shared" si="3"/>
        <v>82029</v>
      </c>
      <c r="P51" s="54">
        <f>SUM(P10:P50)</f>
        <v>1285609</v>
      </c>
      <c r="Q51" s="55">
        <f>SUM(Q10:Q50)</f>
        <v>1117195</v>
      </c>
      <c r="R51" s="55">
        <f>SUM(R10:R50)</f>
        <v>1361884.9999999998</v>
      </c>
      <c r="S51" s="55">
        <f>SUM(S10:S50)</f>
        <v>76275.999999999971</v>
      </c>
      <c r="T51" s="56">
        <f>100*P51/R51</f>
        <v>94.399233415449928</v>
      </c>
      <c r="U51" s="31"/>
      <c r="V51" s="26"/>
      <c r="W51" s="6"/>
      <c r="X51" s="6"/>
      <c r="Y51" s="6"/>
      <c r="Z51" s="6"/>
      <c r="AA51" s="6"/>
      <c r="AB51" s="6"/>
      <c r="AC51" s="6"/>
      <c r="AD51" s="6"/>
      <c r="AE51" s="6"/>
      <c r="AF51" s="6"/>
      <c r="AG51" s="6"/>
      <c r="AH51" s="6"/>
      <c r="AI51" s="6"/>
      <c r="AJ51" s="6"/>
    </row>
    <row r="52" spans="1:36"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6" ht="12.75" customHeight="1" x14ac:dyDescent="0.2">
      <c r="A53" s="6" t="s">
        <v>424</v>
      </c>
      <c r="B53" s="26"/>
      <c r="C53" s="26"/>
      <c r="D53" s="26"/>
      <c r="E53" s="26"/>
      <c r="F53" s="26"/>
      <c r="Q53" s="28"/>
      <c r="R53" s="28"/>
    </row>
    <row r="54" spans="1:36" ht="12.75" customHeight="1" x14ac:dyDescent="0.2">
      <c r="A54" s="6" t="s">
        <v>331</v>
      </c>
      <c r="C54" s="26"/>
      <c r="D54" s="26"/>
      <c r="E54" s="26"/>
      <c r="Q54" s="28"/>
      <c r="R54" s="28"/>
    </row>
    <row r="55" spans="1:36" x14ac:dyDescent="0.2">
      <c r="A55" s="279" t="s">
        <v>389</v>
      </c>
      <c r="Q55" s="28"/>
      <c r="R55" s="28"/>
    </row>
    <row r="56" spans="1:36" x14ac:dyDescent="0.2">
      <c r="E56" s="26"/>
    </row>
  </sheetData>
  <pageMargins left="0.43" right="0.16" top="0.56999999999999995" bottom="0.44" header="0.5" footer="0.4"/>
  <pageSetup scale="7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3" width="8" style="6" customWidth="1"/>
    <col min="14" max="14" width="9.42578125" style="10"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371</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42278</v>
      </c>
      <c r="C5" s="8">
        <v>42309</v>
      </c>
      <c r="D5" s="8">
        <v>42339</v>
      </c>
      <c r="E5" s="8">
        <v>42370</v>
      </c>
      <c r="F5" s="8">
        <v>42401</v>
      </c>
      <c r="G5" s="8">
        <v>42430</v>
      </c>
      <c r="H5" s="8">
        <v>42461</v>
      </c>
      <c r="I5" s="8">
        <v>42491</v>
      </c>
      <c r="J5" s="8">
        <v>42522</v>
      </c>
      <c r="K5" s="8">
        <v>42552</v>
      </c>
      <c r="L5" s="8">
        <v>42583</v>
      </c>
      <c r="M5" s="8">
        <v>42614</v>
      </c>
      <c r="N5" s="44" t="s">
        <v>3</v>
      </c>
      <c r="O5" s="23" t="s">
        <v>74</v>
      </c>
      <c r="P5" s="23" t="s">
        <v>74</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58">
        <v>205</v>
      </c>
      <c r="C10" s="59">
        <v>0</v>
      </c>
      <c r="D10" s="59">
        <v>539</v>
      </c>
      <c r="E10" s="59">
        <v>24111</v>
      </c>
      <c r="F10" s="59">
        <v>1474</v>
      </c>
      <c r="G10" s="59">
        <v>183</v>
      </c>
      <c r="H10" s="59">
        <v>20365</v>
      </c>
      <c r="I10" s="59">
        <v>147</v>
      </c>
      <c r="J10" s="59">
        <v>-4100</v>
      </c>
      <c r="K10" s="59">
        <v>4802</v>
      </c>
      <c r="L10" s="59">
        <v>0</v>
      </c>
      <c r="M10" s="60">
        <v>7598</v>
      </c>
      <c r="N10" s="61">
        <f>SUM(B10:M10)</f>
        <v>55324</v>
      </c>
      <c r="O10" s="47">
        <v>45281</v>
      </c>
      <c r="P10" s="47">
        <v>55324</v>
      </c>
      <c r="Q10" s="48">
        <f>P10-N10</f>
        <v>0</v>
      </c>
      <c r="R10" s="48">
        <f>100*N10/P10</f>
        <v>100</v>
      </c>
      <c r="S10" s="49">
        <f>Q10</f>
        <v>0</v>
      </c>
      <c r="T10" s="28"/>
      <c r="U10" s="26"/>
    </row>
    <row r="11" spans="1:35" ht="12.75" customHeight="1" x14ac:dyDescent="0.2">
      <c r="A11" s="6" t="s">
        <v>75</v>
      </c>
      <c r="B11" s="58">
        <v>71361</v>
      </c>
      <c r="C11" s="59">
        <v>0</v>
      </c>
      <c r="D11" s="59">
        <v>0</v>
      </c>
      <c r="E11" s="59">
        <v>0</v>
      </c>
      <c r="F11" s="59">
        <v>0</v>
      </c>
      <c r="G11" s="59">
        <v>0</v>
      </c>
      <c r="H11" s="59">
        <v>0</v>
      </c>
      <c r="I11" s="59">
        <v>0</v>
      </c>
      <c r="J11" s="59">
        <v>0</v>
      </c>
      <c r="K11" s="59">
        <v>0</v>
      </c>
      <c r="L11" s="59">
        <v>0</v>
      </c>
      <c r="M11" s="60">
        <v>19616</v>
      </c>
      <c r="N11" s="61">
        <f t="shared" ref="N11:N49" si="0">SUM(B11:M11)</f>
        <v>90977</v>
      </c>
      <c r="O11" s="47">
        <v>87402</v>
      </c>
      <c r="P11" s="47">
        <v>106787</v>
      </c>
      <c r="Q11" s="48">
        <f t="shared" ref="Q11:Q49" si="1">P11-N11</f>
        <v>15810</v>
      </c>
      <c r="R11" s="48">
        <f t="shared" ref="R11:R49" si="2">100*N11/P11</f>
        <v>85.194827085693944</v>
      </c>
      <c r="S11" s="49">
        <f>Q11</f>
        <v>15810</v>
      </c>
      <c r="T11" s="28"/>
      <c r="U11" s="26"/>
    </row>
    <row r="12" spans="1:35" ht="12.75" customHeight="1" x14ac:dyDescent="0.2">
      <c r="A12" s="6" t="s">
        <v>17</v>
      </c>
      <c r="B12" s="58">
        <v>0</v>
      </c>
      <c r="C12" s="59">
        <v>0</v>
      </c>
      <c r="D12" s="59">
        <v>7333</v>
      </c>
      <c r="E12" s="59">
        <v>0</v>
      </c>
      <c r="F12" s="59">
        <v>0</v>
      </c>
      <c r="G12" s="59">
        <v>0</v>
      </c>
      <c r="H12" s="59">
        <v>0</v>
      </c>
      <c r="I12" s="59">
        <v>0</v>
      </c>
      <c r="J12" s="59">
        <v>0</v>
      </c>
      <c r="K12" s="59">
        <v>0</v>
      </c>
      <c r="L12" s="59">
        <v>0</v>
      </c>
      <c r="M12" s="60">
        <v>0</v>
      </c>
      <c r="N12" s="61">
        <f t="shared" si="0"/>
        <v>7333</v>
      </c>
      <c r="O12" s="47">
        <v>7371</v>
      </c>
      <c r="P12" s="47">
        <v>7333</v>
      </c>
      <c r="Q12" s="48">
        <f t="shared" si="1"/>
        <v>0</v>
      </c>
      <c r="R12" s="48">
        <f t="shared" si="2"/>
        <v>100</v>
      </c>
      <c r="S12" s="49">
        <f>Q12</f>
        <v>0</v>
      </c>
      <c r="T12" s="28"/>
      <c r="U12" s="26"/>
    </row>
    <row r="13" spans="1:35" x14ac:dyDescent="0.2">
      <c r="A13" s="6" t="s">
        <v>18</v>
      </c>
      <c r="B13" s="58">
        <v>11584</v>
      </c>
      <c r="C13" s="59">
        <v>0</v>
      </c>
      <c r="D13" s="59">
        <v>0</v>
      </c>
      <c r="E13" s="59">
        <v>0</v>
      </c>
      <c r="F13" s="59">
        <v>0</v>
      </c>
      <c r="G13" s="59">
        <v>0</v>
      </c>
      <c r="H13" s="59">
        <v>0</v>
      </c>
      <c r="I13" s="59">
        <v>0</v>
      </c>
      <c r="J13" s="59">
        <v>0</v>
      </c>
      <c r="K13" s="59">
        <v>0</v>
      </c>
      <c r="L13" s="59">
        <v>2570</v>
      </c>
      <c r="M13" s="60">
        <v>0</v>
      </c>
      <c r="N13" s="61">
        <f t="shared" si="0"/>
        <v>14154</v>
      </c>
      <c r="O13" s="47">
        <v>11584</v>
      </c>
      <c r="P13" s="47">
        <v>14154</v>
      </c>
      <c r="Q13" s="48">
        <f t="shared" si="1"/>
        <v>0</v>
      </c>
      <c r="R13" s="48">
        <f t="shared" si="2"/>
        <v>100</v>
      </c>
      <c r="S13" s="49">
        <f>Q13</f>
        <v>0</v>
      </c>
      <c r="T13" s="28"/>
      <c r="U13" s="26"/>
    </row>
    <row r="14" spans="1:35" x14ac:dyDescent="0.2">
      <c r="A14" s="6" t="s">
        <v>19</v>
      </c>
      <c r="B14" s="58">
        <v>0</v>
      </c>
      <c r="C14" s="59">
        <v>0</v>
      </c>
      <c r="D14" s="59">
        <v>0</v>
      </c>
      <c r="E14" s="59">
        <v>0</v>
      </c>
      <c r="F14" s="59">
        <v>0</v>
      </c>
      <c r="G14" s="59">
        <v>0</v>
      </c>
      <c r="H14" s="59">
        <v>0</v>
      </c>
      <c r="I14" s="59">
        <v>0</v>
      </c>
      <c r="J14" s="59">
        <v>0</v>
      </c>
      <c r="K14" s="59">
        <v>0</v>
      </c>
      <c r="L14" s="59">
        <v>0</v>
      </c>
      <c r="M14" s="60">
        <v>0</v>
      </c>
      <c r="N14" s="61">
        <f t="shared" si="0"/>
        <v>0</v>
      </c>
      <c r="O14" s="47">
        <v>8424</v>
      </c>
      <c r="P14" s="47">
        <v>0</v>
      </c>
      <c r="Q14" s="48">
        <f t="shared" si="1"/>
        <v>0</v>
      </c>
      <c r="R14" s="48">
        <v>0</v>
      </c>
      <c r="S14" s="49">
        <f>Q14</f>
        <v>0</v>
      </c>
      <c r="T14" s="28"/>
      <c r="U14" s="26"/>
    </row>
    <row r="15" spans="1:35" x14ac:dyDescent="0.2">
      <c r="A15" s="6" t="s">
        <v>20</v>
      </c>
      <c r="B15" s="58">
        <v>0</v>
      </c>
      <c r="C15" s="59">
        <v>0</v>
      </c>
      <c r="D15" s="59">
        <v>48060</v>
      </c>
      <c r="E15" s="59">
        <v>54783</v>
      </c>
      <c r="F15" s="59">
        <v>26479</v>
      </c>
      <c r="G15" s="59">
        <v>0</v>
      </c>
      <c r="H15" s="59">
        <v>0</v>
      </c>
      <c r="I15" s="59">
        <v>0</v>
      </c>
      <c r="J15" s="59">
        <v>27276</v>
      </c>
      <c r="K15" s="59">
        <v>29958</v>
      </c>
      <c r="L15" s="59">
        <v>0</v>
      </c>
      <c r="M15" s="60">
        <v>0</v>
      </c>
      <c r="N15" s="61">
        <f t="shared" si="0"/>
        <v>186556</v>
      </c>
      <c r="O15" s="47">
        <v>152691</v>
      </c>
      <c r="P15" s="47">
        <v>186556</v>
      </c>
      <c r="Q15" s="48">
        <f t="shared" si="1"/>
        <v>0</v>
      </c>
      <c r="R15" s="48">
        <f t="shared" si="2"/>
        <v>100</v>
      </c>
      <c r="S15" s="49">
        <f t="shared" ref="S15:S49" si="3">Q15</f>
        <v>0</v>
      </c>
      <c r="T15" s="28"/>
      <c r="U15" s="26"/>
    </row>
    <row r="16" spans="1:35" x14ac:dyDescent="0.2">
      <c r="A16" s="6" t="s">
        <v>21</v>
      </c>
      <c r="B16" s="58">
        <v>3174</v>
      </c>
      <c r="C16" s="59">
        <v>631</v>
      </c>
      <c r="D16" s="59">
        <v>1316</v>
      </c>
      <c r="E16" s="59">
        <v>1950</v>
      </c>
      <c r="F16" s="59">
        <v>1607</v>
      </c>
      <c r="G16" s="59">
        <v>1538</v>
      </c>
      <c r="H16" s="59">
        <v>1099</v>
      </c>
      <c r="I16" s="59">
        <v>750</v>
      </c>
      <c r="J16" s="59">
        <v>886</v>
      </c>
      <c r="K16" s="59">
        <v>-1828</v>
      </c>
      <c r="L16" s="59">
        <v>59</v>
      </c>
      <c r="M16" s="60">
        <v>13243</v>
      </c>
      <c r="N16" s="61">
        <f t="shared" si="0"/>
        <v>24425</v>
      </c>
      <c r="O16" s="47">
        <v>25273</v>
      </c>
      <c r="P16" s="47">
        <v>30878</v>
      </c>
      <c r="Q16" s="48">
        <f t="shared" si="1"/>
        <v>6453</v>
      </c>
      <c r="R16" s="48">
        <f t="shared" si="2"/>
        <v>79.101625752963272</v>
      </c>
      <c r="S16" s="49">
        <f t="shared" si="3"/>
        <v>6453</v>
      </c>
      <c r="T16" s="28"/>
      <c r="U16" s="26"/>
    </row>
    <row r="17" spans="1:21" x14ac:dyDescent="0.2">
      <c r="A17" s="6" t="s">
        <v>22</v>
      </c>
      <c r="B17" s="58">
        <v>0</v>
      </c>
      <c r="C17" s="59">
        <v>0</v>
      </c>
      <c r="D17" s="59">
        <v>0</v>
      </c>
      <c r="E17" s="59">
        <v>0</v>
      </c>
      <c r="F17" s="59">
        <v>0</v>
      </c>
      <c r="G17" s="59">
        <v>0</v>
      </c>
      <c r="H17" s="59">
        <v>0</v>
      </c>
      <c r="I17" s="59">
        <v>0</v>
      </c>
      <c r="J17" s="59">
        <v>0</v>
      </c>
      <c r="K17" s="59">
        <v>0</v>
      </c>
      <c r="L17" s="59">
        <v>0</v>
      </c>
      <c r="M17" s="60">
        <v>0</v>
      </c>
      <c r="N17" s="61">
        <f t="shared" si="0"/>
        <v>0</v>
      </c>
      <c r="O17" s="47">
        <v>7258</v>
      </c>
      <c r="P17" s="47">
        <v>0</v>
      </c>
      <c r="Q17" s="48">
        <f t="shared" si="1"/>
        <v>0</v>
      </c>
      <c r="R17" s="48">
        <v>0</v>
      </c>
      <c r="S17" s="49">
        <f t="shared" si="3"/>
        <v>0</v>
      </c>
      <c r="T17" s="28"/>
      <c r="U17" s="26"/>
    </row>
    <row r="18" spans="1:21" x14ac:dyDescent="0.2">
      <c r="A18" s="6" t="s">
        <v>23</v>
      </c>
      <c r="B18" s="58">
        <v>0</v>
      </c>
      <c r="C18" s="59">
        <v>0</v>
      </c>
      <c r="D18" s="59">
        <v>0</v>
      </c>
      <c r="E18" s="59">
        <v>0</v>
      </c>
      <c r="F18" s="59">
        <v>15796</v>
      </c>
      <c r="G18" s="59">
        <v>775</v>
      </c>
      <c r="H18" s="59">
        <v>0</v>
      </c>
      <c r="I18" s="59">
        <v>0</v>
      </c>
      <c r="J18" s="59">
        <v>0</v>
      </c>
      <c r="K18" s="59">
        <v>0</v>
      </c>
      <c r="L18" s="59">
        <v>0</v>
      </c>
      <c r="M18" s="60">
        <v>2048</v>
      </c>
      <c r="N18" s="61">
        <f t="shared" si="0"/>
        <v>18619</v>
      </c>
      <c r="O18" s="47">
        <v>15796</v>
      </c>
      <c r="P18" s="47">
        <v>19299</v>
      </c>
      <c r="Q18" s="48">
        <f t="shared" si="1"/>
        <v>680</v>
      </c>
      <c r="R18" s="48">
        <f t="shared" si="2"/>
        <v>96.476501373128144</v>
      </c>
      <c r="S18" s="49">
        <f>Q18</f>
        <v>680</v>
      </c>
      <c r="T18" s="28"/>
      <c r="U18" s="26"/>
    </row>
    <row r="19" spans="1:21" x14ac:dyDescent="0.2">
      <c r="A19" s="6" t="s">
        <v>24</v>
      </c>
      <c r="B19" s="58">
        <v>0</v>
      </c>
      <c r="C19" s="59">
        <v>0</v>
      </c>
      <c r="D19" s="59">
        <v>0</v>
      </c>
      <c r="E19" s="59">
        <v>0</v>
      </c>
      <c r="F19" s="59">
        <v>0</v>
      </c>
      <c r="G19" s="59">
        <v>0</v>
      </c>
      <c r="H19" s="59">
        <v>0</v>
      </c>
      <c r="I19" s="59">
        <v>0</v>
      </c>
      <c r="J19" s="59">
        <v>0</v>
      </c>
      <c r="K19" s="59">
        <v>0</v>
      </c>
      <c r="L19" s="59">
        <v>0</v>
      </c>
      <c r="M19" s="60">
        <v>0</v>
      </c>
      <c r="N19" s="61">
        <f t="shared" si="0"/>
        <v>0</v>
      </c>
      <c r="O19" s="47">
        <v>7258</v>
      </c>
      <c r="P19" s="47">
        <v>0</v>
      </c>
      <c r="Q19" s="48">
        <f t="shared" si="1"/>
        <v>0</v>
      </c>
      <c r="R19" s="48">
        <v>0</v>
      </c>
      <c r="S19" s="49">
        <f t="shared" si="3"/>
        <v>0</v>
      </c>
      <c r="T19" s="28"/>
      <c r="U19" s="26"/>
    </row>
    <row r="20" spans="1:21" x14ac:dyDescent="0.2">
      <c r="A20" s="6" t="s">
        <v>25</v>
      </c>
      <c r="B20" s="58">
        <v>0</v>
      </c>
      <c r="C20" s="59">
        <v>0</v>
      </c>
      <c r="D20" s="59">
        <v>237</v>
      </c>
      <c r="E20" s="59">
        <v>237</v>
      </c>
      <c r="F20" s="59">
        <v>263</v>
      </c>
      <c r="G20" s="59">
        <v>37340</v>
      </c>
      <c r="H20" s="59">
        <v>27753</v>
      </c>
      <c r="I20" s="59">
        <v>48732</v>
      </c>
      <c r="J20" s="59">
        <v>238</v>
      </c>
      <c r="K20" s="59">
        <v>28563</v>
      </c>
      <c r="L20" s="59">
        <v>43193</v>
      </c>
      <c r="M20" s="60">
        <v>-689</v>
      </c>
      <c r="N20" s="61">
        <f t="shared" si="0"/>
        <v>185867</v>
      </c>
      <c r="O20" s="47">
        <v>185335</v>
      </c>
      <c r="P20" s="47">
        <v>216232</v>
      </c>
      <c r="Q20" s="48">
        <f t="shared" si="1"/>
        <v>30365</v>
      </c>
      <c r="R20" s="48">
        <f t="shared" si="2"/>
        <v>85.957212623478483</v>
      </c>
      <c r="S20" s="49">
        <f t="shared" si="3"/>
        <v>30365</v>
      </c>
      <c r="T20" s="28"/>
      <c r="U20" s="26"/>
    </row>
    <row r="21" spans="1:21" x14ac:dyDescent="0.2">
      <c r="A21" s="6" t="s">
        <v>26</v>
      </c>
      <c r="B21" s="58">
        <v>0</v>
      </c>
      <c r="C21" s="59">
        <v>0</v>
      </c>
      <c r="D21" s="59">
        <v>0</v>
      </c>
      <c r="E21" s="59">
        <v>11584</v>
      </c>
      <c r="F21" s="59">
        <v>0</v>
      </c>
      <c r="G21" s="59">
        <v>59</v>
      </c>
      <c r="H21" s="59">
        <v>0</v>
      </c>
      <c r="I21" s="59">
        <v>0</v>
      </c>
      <c r="J21" s="59">
        <v>0</v>
      </c>
      <c r="K21" s="59">
        <v>0</v>
      </c>
      <c r="L21" s="59">
        <v>0</v>
      </c>
      <c r="M21" s="60">
        <v>2499</v>
      </c>
      <c r="N21" s="61">
        <f t="shared" si="0"/>
        <v>14142</v>
      </c>
      <c r="O21" s="47">
        <v>11584</v>
      </c>
      <c r="P21" s="47">
        <v>14154</v>
      </c>
      <c r="Q21" s="48">
        <f t="shared" si="1"/>
        <v>12</v>
      </c>
      <c r="R21" s="48">
        <f t="shared" si="2"/>
        <v>99.915218312844431</v>
      </c>
      <c r="S21" s="49">
        <f t="shared" si="3"/>
        <v>12</v>
      </c>
      <c r="T21" s="28"/>
      <c r="U21" s="26"/>
    </row>
    <row r="22" spans="1:21" x14ac:dyDescent="0.2">
      <c r="A22" s="6" t="s">
        <v>27</v>
      </c>
      <c r="B22" s="58">
        <v>0</v>
      </c>
      <c r="C22" s="59">
        <v>9469</v>
      </c>
      <c r="D22" s="59">
        <v>0</v>
      </c>
      <c r="E22" s="59">
        <v>0</v>
      </c>
      <c r="F22" s="59">
        <v>0</v>
      </c>
      <c r="G22" s="59">
        <v>17862</v>
      </c>
      <c r="H22" s="59">
        <v>0</v>
      </c>
      <c r="I22" s="59">
        <v>2348</v>
      </c>
      <c r="J22" s="59">
        <v>0</v>
      </c>
      <c r="K22" s="59">
        <v>0</v>
      </c>
      <c r="L22" s="59">
        <v>1951</v>
      </c>
      <c r="M22" s="60">
        <v>1734</v>
      </c>
      <c r="N22" s="61">
        <f t="shared" si="0"/>
        <v>33364</v>
      </c>
      <c r="O22" s="47">
        <v>27379</v>
      </c>
      <c r="P22" s="47">
        <v>33451</v>
      </c>
      <c r="Q22" s="48">
        <f t="shared" si="1"/>
        <v>87</v>
      </c>
      <c r="R22" s="48">
        <f t="shared" si="2"/>
        <v>99.73991808914532</v>
      </c>
      <c r="S22" s="49">
        <f t="shared" si="3"/>
        <v>87</v>
      </c>
      <c r="T22" s="28"/>
      <c r="U22" s="26"/>
    </row>
    <row r="23" spans="1:21" x14ac:dyDescent="0.2">
      <c r="A23" s="6" t="s">
        <v>28</v>
      </c>
      <c r="B23" s="58">
        <v>0</v>
      </c>
      <c r="C23" s="59">
        <v>0</v>
      </c>
      <c r="D23" s="59">
        <v>0</v>
      </c>
      <c r="E23" s="59">
        <v>0</v>
      </c>
      <c r="F23" s="59">
        <v>0</v>
      </c>
      <c r="G23" s="59">
        <v>0</v>
      </c>
      <c r="H23" s="59">
        <v>0</v>
      </c>
      <c r="I23" s="59">
        <v>0</v>
      </c>
      <c r="J23" s="59">
        <v>0</v>
      </c>
      <c r="K23" s="59">
        <v>10289</v>
      </c>
      <c r="L23" s="59">
        <v>1290</v>
      </c>
      <c r="M23" s="60">
        <v>0</v>
      </c>
      <c r="N23" s="61">
        <f t="shared" si="0"/>
        <v>11579</v>
      </c>
      <c r="O23" s="47">
        <v>9477</v>
      </c>
      <c r="P23" s="47">
        <v>11579</v>
      </c>
      <c r="Q23" s="48">
        <f t="shared" si="1"/>
        <v>0</v>
      </c>
      <c r="R23" s="48">
        <f t="shared" si="2"/>
        <v>100</v>
      </c>
      <c r="S23" s="49">
        <f t="shared" si="3"/>
        <v>0</v>
      </c>
      <c r="T23" s="28"/>
      <c r="U23" s="26"/>
    </row>
    <row r="24" spans="1:21" x14ac:dyDescent="0.2">
      <c r="A24" s="6" t="s">
        <v>29</v>
      </c>
      <c r="B24" s="58">
        <v>0</v>
      </c>
      <c r="C24" s="59">
        <v>0</v>
      </c>
      <c r="D24" s="59">
        <v>0</v>
      </c>
      <c r="E24" s="59">
        <v>0</v>
      </c>
      <c r="F24" s="59">
        <v>0</v>
      </c>
      <c r="G24" s="59">
        <v>0</v>
      </c>
      <c r="H24" s="59">
        <v>0</v>
      </c>
      <c r="I24" s="59">
        <v>0</v>
      </c>
      <c r="J24" s="59">
        <v>0</v>
      </c>
      <c r="K24" s="59">
        <v>0</v>
      </c>
      <c r="L24" s="59">
        <v>0</v>
      </c>
      <c r="M24" s="60">
        <v>0</v>
      </c>
      <c r="N24" s="61">
        <f t="shared" si="0"/>
        <v>0</v>
      </c>
      <c r="O24" s="47">
        <v>7258</v>
      </c>
      <c r="P24" s="47">
        <v>0</v>
      </c>
      <c r="Q24" s="48">
        <f t="shared" si="1"/>
        <v>0</v>
      </c>
      <c r="R24" s="48">
        <v>0</v>
      </c>
      <c r="S24" s="49">
        <f t="shared" si="3"/>
        <v>0</v>
      </c>
      <c r="T24" s="28"/>
      <c r="U24" s="26"/>
    </row>
    <row r="25" spans="1:21" x14ac:dyDescent="0.2">
      <c r="A25" s="6" t="s">
        <v>30</v>
      </c>
      <c r="B25" s="58">
        <v>0</v>
      </c>
      <c r="C25" s="59">
        <v>0</v>
      </c>
      <c r="D25" s="59">
        <v>0</v>
      </c>
      <c r="E25" s="59">
        <v>0</v>
      </c>
      <c r="F25" s="59">
        <v>0</v>
      </c>
      <c r="G25" s="59">
        <v>0</v>
      </c>
      <c r="H25" s="59">
        <v>0</v>
      </c>
      <c r="I25" s="59">
        <v>11272</v>
      </c>
      <c r="J25" s="59">
        <v>26035</v>
      </c>
      <c r="K25" s="59">
        <v>16751</v>
      </c>
      <c r="L25" s="59">
        <v>824</v>
      </c>
      <c r="M25" s="60">
        <v>6083</v>
      </c>
      <c r="N25" s="61">
        <f t="shared" si="0"/>
        <v>60965</v>
      </c>
      <c r="O25" s="47">
        <v>50546</v>
      </c>
      <c r="P25" s="47">
        <v>61757</v>
      </c>
      <c r="Q25" s="48">
        <f t="shared" si="1"/>
        <v>792</v>
      </c>
      <c r="R25" s="48">
        <f t="shared" si="2"/>
        <v>98.717554285344178</v>
      </c>
      <c r="S25" s="49">
        <f t="shared" si="3"/>
        <v>792</v>
      </c>
      <c r="T25" s="28"/>
      <c r="U25" s="26"/>
    </row>
    <row r="26" spans="1:21" x14ac:dyDescent="0.2">
      <c r="A26" s="6" t="s">
        <v>31</v>
      </c>
      <c r="B26" s="58">
        <v>0</v>
      </c>
      <c r="C26" s="59">
        <v>0</v>
      </c>
      <c r="D26" s="59">
        <v>6263</v>
      </c>
      <c r="E26" s="59">
        <v>6361</v>
      </c>
      <c r="F26" s="59">
        <v>0</v>
      </c>
      <c r="G26" s="59">
        <v>0</v>
      </c>
      <c r="H26" s="59">
        <v>-3159</v>
      </c>
      <c r="I26" s="59">
        <v>0</v>
      </c>
      <c r="J26" s="59">
        <v>0</v>
      </c>
      <c r="K26" s="59">
        <v>0</v>
      </c>
      <c r="L26" s="59">
        <v>0</v>
      </c>
      <c r="M26" s="60">
        <v>5974</v>
      </c>
      <c r="N26" s="61">
        <f t="shared" si="0"/>
        <v>15439</v>
      </c>
      <c r="O26" s="47">
        <v>12636</v>
      </c>
      <c r="P26" s="47">
        <v>15439</v>
      </c>
      <c r="Q26" s="48">
        <f t="shared" si="1"/>
        <v>0</v>
      </c>
      <c r="R26" s="48">
        <f t="shared" si="2"/>
        <v>100</v>
      </c>
      <c r="S26" s="49">
        <f t="shared" si="3"/>
        <v>0</v>
      </c>
      <c r="T26" s="28"/>
      <c r="U26" s="26"/>
    </row>
    <row r="27" spans="1:21" x14ac:dyDescent="0.2">
      <c r="A27" s="6" t="s">
        <v>32</v>
      </c>
      <c r="B27" s="58">
        <v>0</v>
      </c>
      <c r="C27" s="59">
        <v>0</v>
      </c>
      <c r="D27" s="59">
        <v>0</v>
      </c>
      <c r="E27" s="59">
        <v>0</v>
      </c>
      <c r="F27" s="59">
        <v>0</v>
      </c>
      <c r="G27" s="59">
        <v>0</v>
      </c>
      <c r="H27" s="59">
        <v>0</v>
      </c>
      <c r="I27" s="59">
        <v>0</v>
      </c>
      <c r="J27" s="59">
        <v>0</v>
      </c>
      <c r="K27" s="59">
        <v>0</v>
      </c>
      <c r="L27" s="59">
        <v>0</v>
      </c>
      <c r="M27" s="60">
        <v>0</v>
      </c>
      <c r="N27" s="61">
        <f t="shared" si="0"/>
        <v>0</v>
      </c>
      <c r="O27" s="47">
        <v>7258</v>
      </c>
      <c r="P27" s="47">
        <v>0</v>
      </c>
      <c r="Q27" s="48">
        <f t="shared" si="1"/>
        <v>0</v>
      </c>
      <c r="R27" s="48">
        <v>0</v>
      </c>
      <c r="S27" s="49">
        <f t="shared" si="3"/>
        <v>0</v>
      </c>
      <c r="T27" s="28"/>
      <c r="U27" s="26"/>
    </row>
    <row r="28" spans="1:21" x14ac:dyDescent="0.2">
      <c r="A28" s="6" t="s">
        <v>33</v>
      </c>
      <c r="B28" s="58">
        <v>0</v>
      </c>
      <c r="C28" s="59">
        <v>0</v>
      </c>
      <c r="D28" s="59">
        <v>0</v>
      </c>
      <c r="E28" s="59">
        <v>0</v>
      </c>
      <c r="F28" s="59">
        <v>0</v>
      </c>
      <c r="G28" s="59">
        <v>11433</v>
      </c>
      <c r="H28" s="59">
        <v>0</v>
      </c>
      <c r="I28" s="59">
        <v>0</v>
      </c>
      <c r="J28" s="59">
        <v>0</v>
      </c>
      <c r="K28" s="59">
        <v>0</v>
      </c>
      <c r="L28" s="59">
        <v>0</v>
      </c>
      <c r="M28" s="60">
        <v>7</v>
      </c>
      <c r="N28" s="61">
        <f t="shared" si="0"/>
        <v>11440</v>
      </c>
      <c r="O28" s="47">
        <v>10530</v>
      </c>
      <c r="P28" s="47">
        <v>12865</v>
      </c>
      <c r="Q28" s="48">
        <f t="shared" si="1"/>
        <v>1425</v>
      </c>
      <c r="R28" s="48">
        <f t="shared" si="2"/>
        <v>88.923435678196654</v>
      </c>
      <c r="S28" s="49">
        <f t="shared" si="3"/>
        <v>1425</v>
      </c>
      <c r="T28" s="28"/>
      <c r="U28" s="26"/>
    </row>
    <row r="29" spans="1:21" x14ac:dyDescent="0.2">
      <c r="A29" s="6" t="s">
        <v>34</v>
      </c>
      <c r="B29" s="58">
        <v>0</v>
      </c>
      <c r="C29" s="59">
        <v>0</v>
      </c>
      <c r="D29" s="59">
        <v>0</v>
      </c>
      <c r="E29" s="59">
        <v>0</v>
      </c>
      <c r="F29" s="59">
        <v>0</v>
      </c>
      <c r="G29" s="59">
        <v>42</v>
      </c>
      <c r="H29" s="59">
        <v>58</v>
      </c>
      <c r="I29" s="59">
        <v>6740</v>
      </c>
      <c r="J29" s="59">
        <v>0</v>
      </c>
      <c r="K29" s="59">
        <v>60</v>
      </c>
      <c r="L29" s="59">
        <v>0</v>
      </c>
      <c r="M29" s="60">
        <v>417</v>
      </c>
      <c r="N29" s="61">
        <f t="shared" si="0"/>
        <v>7317</v>
      </c>
      <c r="O29" s="47">
        <v>8424</v>
      </c>
      <c r="P29" s="47">
        <v>10293</v>
      </c>
      <c r="Q29" s="48">
        <f t="shared" si="1"/>
        <v>2976</v>
      </c>
      <c r="R29" s="48">
        <f t="shared" si="2"/>
        <v>71.087146604488481</v>
      </c>
      <c r="S29" s="49">
        <f t="shared" si="3"/>
        <v>2976</v>
      </c>
      <c r="T29" s="28"/>
      <c r="U29" s="26"/>
    </row>
    <row r="30" spans="1:21" x14ac:dyDescent="0.2">
      <c r="A30" s="6" t="s">
        <v>35</v>
      </c>
      <c r="B30" s="58">
        <v>0</v>
      </c>
      <c r="C30" s="59">
        <v>0</v>
      </c>
      <c r="D30" s="59">
        <v>0</v>
      </c>
      <c r="E30" s="59">
        <v>0</v>
      </c>
      <c r="F30" s="59">
        <v>0</v>
      </c>
      <c r="G30" s="59">
        <v>0</v>
      </c>
      <c r="H30" s="59">
        <v>0</v>
      </c>
      <c r="I30" s="59">
        <v>0</v>
      </c>
      <c r="J30" s="59">
        <v>0</v>
      </c>
      <c r="K30" s="59">
        <v>0</v>
      </c>
      <c r="L30" s="59">
        <v>0</v>
      </c>
      <c r="M30" s="60">
        <v>11750</v>
      </c>
      <c r="N30" s="61">
        <f t="shared" si="0"/>
        <v>11750</v>
      </c>
      <c r="O30" s="47">
        <v>11584</v>
      </c>
      <c r="P30" s="47">
        <v>14154</v>
      </c>
      <c r="Q30" s="48">
        <f t="shared" si="1"/>
        <v>2404</v>
      </c>
      <c r="R30" s="48">
        <f t="shared" si="2"/>
        <v>83.015402006499926</v>
      </c>
      <c r="S30" s="49">
        <f t="shared" si="3"/>
        <v>2404</v>
      </c>
      <c r="T30" s="28"/>
      <c r="U30" s="26"/>
    </row>
    <row r="31" spans="1:21" x14ac:dyDescent="0.2">
      <c r="A31" s="6" t="s">
        <v>36</v>
      </c>
      <c r="B31" s="58">
        <v>0</v>
      </c>
      <c r="C31" s="59">
        <v>0</v>
      </c>
      <c r="D31" s="59">
        <v>0</v>
      </c>
      <c r="E31" s="59">
        <v>0</v>
      </c>
      <c r="F31" s="59">
        <v>0</v>
      </c>
      <c r="G31" s="59">
        <v>0</v>
      </c>
      <c r="H31" s="59">
        <v>0</v>
      </c>
      <c r="I31" s="59">
        <v>0</v>
      </c>
      <c r="J31" s="59">
        <v>0</v>
      </c>
      <c r="K31" s="59">
        <v>0</v>
      </c>
      <c r="L31" s="59">
        <v>0</v>
      </c>
      <c r="M31" s="60">
        <v>0</v>
      </c>
      <c r="N31" s="61">
        <f t="shared" si="0"/>
        <v>0</v>
      </c>
      <c r="O31" s="47">
        <v>7258</v>
      </c>
      <c r="P31" s="47">
        <v>0</v>
      </c>
      <c r="Q31" s="48">
        <f t="shared" si="1"/>
        <v>0</v>
      </c>
      <c r="R31" s="48">
        <v>0</v>
      </c>
      <c r="S31" s="49">
        <f t="shared" si="3"/>
        <v>0</v>
      </c>
      <c r="T31" s="28"/>
      <c r="U31" s="26"/>
    </row>
    <row r="32" spans="1:21" x14ac:dyDescent="0.2">
      <c r="A32" s="6" t="s">
        <v>37</v>
      </c>
      <c r="B32" s="58">
        <v>0</v>
      </c>
      <c r="C32" s="59">
        <v>5487</v>
      </c>
      <c r="D32" s="59">
        <v>345</v>
      </c>
      <c r="E32" s="59">
        <v>95</v>
      </c>
      <c r="F32" s="59">
        <v>70</v>
      </c>
      <c r="G32" s="59">
        <v>168</v>
      </c>
      <c r="H32" s="59">
        <v>0</v>
      </c>
      <c r="I32" s="59">
        <v>0</v>
      </c>
      <c r="J32" s="59">
        <v>0</v>
      </c>
      <c r="K32" s="59">
        <v>5603</v>
      </c>
      <c r="L32" s="59">
        <v>256</v>
      </c>
      <c r="M32" s="60">
        <v>841</v>
      </c>
      <c r="N32" s="61">
        <f t="shared" si="0"/>
        <v>12865</v>
      </c>
      <c r="O32" s="47">
        <v>10530</v>
      </c>
      <c r="P32" s="47">
        <v>12865</v>
      </c>
      <c r="Q32" s="48">
        <f t="shared" si="1"/>
        <v>0</v>
      </c>
      <c r="R32" s="48">
        <f t="shared" si="2"/>
        <v>100</v>
      </c>
      <c r="S32" s="49">
        <f t="shared" si="3"/>
        <v>0</v>
      </c>
      <c r="T32" s="28"/>
      <c r="U32" s="26"/>
    </row>
    <row r="33" spans="1:21" x14ac:dyDescent="0.2">
      <c r="A33" s="6" t="s">
        <v>38</v>
      </c>
      <c r="B33" s="58">
        <v>1457</v>
      </c>
      <c r="C33" s="59">
        <v>23</v>
      </c>
      <c r="D33" s="59">
        <v>294</v>
      </c>
      <c r="E33" s="59">
        <v>157</v>
      </c>
      <c r="F33" s="59">
        <v>1184</v>
      </c>
      <c r="G33" s="59">
        <v>1846</v>
      </c>
      <c r="H33" s="59">
        <v>594</v>
      </c>
      <c r="I33" s="59">
        <v>1473</v>
      </c>
      <c r="J33" s="59">
        <v>824</v>
      </c>
      <c r="K33" s="59">
        <v>146</v>
      </c>
      <c r="L33" s="59">
        <v>2030</v>
      </c>
      <c r="M33" s="60">
        <v>1061</v>
      </c>
      <c r="N33" s="61">
        <f t="shared" si="0"/>
        <v>11089</v>
      </c>
      <c r="O33" s="47">
        <v>12636</v>
      </c>
      <c r="P33" s="47">
        <v>15439</v>
      </c>
      <c r="Q33" s="48">
        <f t="shared" si="1"/>
        <v>4350</v>
      </c>
      <c r="R33" s="48">
        <f t="shared" si="2"/>
        <v>71.824600038862627</v>
      </c>
      <c r="S33" s="49">
        <f t="shared" si="3"/>
        <v>4350</v>
      </c>
      <c r="T33" s="28"/>
      <c r="U33" s="26"/>
    </row>
    <row r="34" spans="1:21" x14ac:dyDescent="0.2">
      <c r="A34" s="6" t="s">
        <v>81</v>
      </c>
      <c r="B34" s="58">
        <v>0</v>
      </c>
      <c r="C34" s="59">
        <v>0</v>
      </c>
      <c r="D34" s="59">
        <v>0</v>
      </c>
      <c r="E34" s="59">
        <v>0</v>
      </c>
      <c r="F34" s="59">
        <v>0</v>
      </c>
      <c r="G34" s="59">
        <v>0</v>
      </c>
      <c r="H34" s="59">
        <v>0</v>
      </c>
      <c r="I34" s="59">
        <v>0</v>
      </c>
      <c r="J34" s="59">
        <v>0</v>
      </c>
      <c r="K34" s="59">
        <v>0</v>
      </c>
      <c r="L34" s="59">
        <v>0</v>
      </c>
      <c r="M34" s="60">
        <v>0</v>
      </c>
      <c r="N34" s="61">
        <f t="shared" si="0"/>
        <v>0</v>
      </c>
      <c r="O34" s="47">
        <v>7258</v>
      </c>
      <c r="P34" s="47">
        <v>7258</v>
      </c>
      <c r="Q34" s="48">
        <f t="shared" si="1"/>
        <v>7258</v>
      </c>
      <c r="R34" s="48">
        <f t="shared" si="2"/>
        <v>0</v>
      </c>
      <c r="S34" s="49">
        <f t="shared" si="3"/>
        <v>7258</v>
      </c>
      <c r="T34" s="28"/>
      <c r="U34" s="26"/>
    </row>
    <row r="35" spans="1:21" x14ac:dyDescent="0.2">
      <c r="A35" s="6" t="s">
        <v>39</v>
      </c>
      <c r="B35" s="58">
        <v>13690</v>
      </c>
      <c r="C35" s="59">
        <v>0</v>
      </c>
      <c r="D35" s="59">
        <v>0</v>
      </c>
      <c r="E35" s="59">
        <v>0</v>
      </c>
      <c r="F35" s="59">
        <v>0</v>
      </c>
      <c r="G35" s="59">
        <v>1174</v>
      </c>
      <c r="H35" s="59">
        <v>0</v>
      </c>
      <c r="I35" s="59">
        <v>0</v>
      </c>
      <c r="J35" s="59">
        <v>-798</v>
      </c>
      <c r="K35" s="59">
        <v>0</v>
      </c>
      <c r="L35" s="59">
        <v>0</v>
      </c>
      <c r="M35" s="60">
        <v>0</v>
      </c>
      <c r="N35" s="61">
        <f t="shared" si="0"/>
        <v>14066</v>
      </c>
      <c r="O35" s="47">
        <v>13690</v>
      </c>
      <c r="P35" s="47">
        <v>16726</v>
      </c>
      <c r="Q35" s="48">
        <f t="shared" si="1"/>
        <v>2660</v>
      </c>
      <c r="R35" s="48">
        <f t="shared" si="2"/>
        <v>84.096616046873137</v>
      </c>
      <c r="S35" s="49">
        <f t="shared" si="3"/>
        <v>2660</v>
      </c>
      <c r="T35" s="28"/>
      <c r="U35" s="26"/>
    </row>
    <row r="36" spans="1:21" x14ac:dyDescent="0.2">
      <c r="A36" s="6" t="s">
        <v>40</v>
      </c>
      <c r="B36" s="58">
        <v>0</v>
      </c>
      <c r="C36" s="59">
        <v>0</v>
      </c>
      <c r="D36" s="59">
        <v>8213</v>
      </c>
      <c r="E36" s="59">
        <v>0</v>
      </c>
      <c r="F36" s="59">
        <v>13901</v>
      </c>
      <c r="G36" s="59">
        <v>58</v>
      </c>
      <c r="H36" s="59">
        <v>0</v>
      </c>
      <c r="I36" s="59">
        <v>0</v>
      </c>
      <c r="J36" s="59">
        <v>0</v>
      </c>
      <c r="K36" s="59">
        <v>0</v>
      </c>
      <c r="L36" s="59">
        <v>0</v>
      </c>
      <c r="M36" s="60">
        <v>4847</v>
      </c>
      <c r="N36" s="61">
        <f t="shared" si="0"/>
        <v>27019</v>
      </c>
      <c r="O36" s="47">
        <v>22114</v>
      </c>
      <c r="P36" s="47">
        <v>27019</v>
      </c>
      <c r="Q36" s="48">
        <f t="shared" si="1"/>
        <v>0</v>
      </c>
      <c r="R36" s="48">
        <f t="shared" si="2"/>
        <v>100</v>
      </c>
      <c r="S36" s="49">
        <f t="shared" si="3"/>
        <v>0</v>
      </c>
      <c r="T36" s="28"/>
      <c r="U36" s="26"/>
    </row>
    <row r="37" spans="1:21" x14ac:dyDescent="0.2">
      <c r="A37" s="6" t="s">
        <v>41</v>
      </c>
      <c r="B37" s="58">
        <v>0</v>
      </c>
      <c r="C37" s="59">
        <v>0</v>
      </c>
      <c r="D37" s="59">
        <v>12</v>
      </c>
      <c r="E37" s="59">
        <v>0</v>
      </c>
      <c r="F37" s="59">
        <v>0</v>
      </c>
      <c r="G37" s="59">
        <v>7449</v>
      </c>
      <c r="H37" s="59">
        <v>8700</v>
      </c>
      <c r="I37" s="59">
        <v>262</v>
      </c>
      <c r="J37" s="59">
        <v>9167</v>
      </c>
      <c r="K37" s="59">
        <v>10969</v>
      </c>
      <c r="L37" s="59">
        <v>0</v>
      </c>
      <c r="M37" s="60">
        <v>752</v>
      </c>
      <c r="N37" s="61">
        <f t="shared" si="0"/>
        <v>37311</v>
      </c>
      <c r="O37" s="47">
        <v>30538</v>
      </c>
      <c r="P37" s="47">
        <v>37311</v>
      </c>
      <c r="Q37" s="48">
        <f t="shared" si="1"/>
        <v>0</v>
      </c>
      <c r="R37" s="48">
        <f t="shared" si="2"/>
        <v>100</v>
      </c>
      <c r="S37" s="49">
        <f t="shared" si="3"/>
        <v>0</v>
      </c>
      <c r="T37" s="28"/>
      <c r="U37" s="26"/>
    </row>
    <row r="38" spans="1:21" x14ac:dyDescent="0.2">
      <c r="A38" s="6" t="s">
        <v>42</v>
      </c>
      <c r="B38" s="58">
        <v>0</v>
      </c>
      <c r="C38" s="59">
        <v>0</v>
      </c>
      <c r="D38" s="59">
        <v>0</v>
      </c>
      <c r="E38" s="59">
        <v>0</v>
      </c>
      <c r="F38" s="59">
        <v>0</v>
      </c>
      <c r="G38" s="59">
        <v>0</v>
      </c>
      <c r="H38" s="59">
        <v>0</v>
      </c>
      <c r="I38" s="59">
        <v>0</v>
      </c>
      <c r="J38" s="59">
        <v>0</v>
      </c>
      <c r="K38" s="59">
        <v>0</v>
      </c>
      <c r="L38" s="59">
        <v>0</v>
      </c>
      <c r="M38" s="60">
        <v>0</v>
      </c>
      <c r="N38" s="61">
        <f t="shared" si="0"/>
        <v>0</v>
      </c>
      <c r="O38" s="47">
        <v>7258</v>
      </c>
      <c r="P38" s="47">
        <v>0</v>
      </c>
      <c r="Q38" s="48">
        <f t="shared" si="1"/>
        <v>0</v>
      </c>
      <c r="R38" s="48">
        <v>0</v>
      </c>
      <c r="S38" s="49">
        <f t="shared" si="3"/>
        <v>0</v>
      </c>
      <c r="T38" s="28"/>
      <c r="U38" s="26"/>
    </row>
    <row r="39" spans="1:21" x14ac:dyDescent="0.2">
      <c r="A39" s="6" t="s">
        <v>43</v>
      </c>
      <c r="B39" s="58">
        <v>0</v>
      </c>
      <c r="C39" s="59">
        <v>0</v>
      </c>
      <c r="D39" s="59">
        <v>595</v>
      </c>
      <c r="E39" s="59">
        <v>956</v>
      </c>
      <c r="F39" s="59">
        <v>1117</v>
      </c>
      <c r="G39" s="59">
        <v>536</v>
      </c>
      <c r="H39" s="59">
        <v>429</v>
      </c>
      <c r="I39" s="59">
        <v>1093</v>
      </c>
      <c r="J39" s="59">
        <v>0</v>
      </c>
      <c r="K39" s="59">
        <v>0</v>
      </c>
      <c r="L39" s="59">
        <v>274</v>
      </c>
      <c r="M39" s="60">
        <v>2245</v>
      </c>
      <c r="N39" s="61">
        <f t="shared" si="0"/>
        <v>7245</v>
      </c>
      <c r="O39" s="47">
        <v>7258</v>
      </c>
      <c r="P39" s="47">
        <v>7258</v>
      </c>
      <c r="Q39" s="48">
        <f t="shared" si="1"/>
        <v>13</v>
      </c>
      <c r="R39" s="48">
        <f t="shared" si="2"/>
        <v>99.820887296775965</v>
      </c>
      <c r="S39" s="49">
        <f t="shared" si="3"/>
        <v>13</v>
      </c>
      <c r="T39" s="28"/>
      <c r="U39" s="26"/>
    </row>
    <row r="40" spans="1:21" x14ac:dyDescent="0.2">
      <c r="A40" s="6" t="s">
        <v>44</v>
      </c>
      <c r="B40" s="58">
        <v>0</v>
      </c>
      <c r="C40" s="59">
        <v>0</v>
      </c>
      <c r="D40" s="59">
        <v>0</v>
      </c>
      <c r="E40" s="59">
        <v>0</v>
      </c>
      <c r="F40" s="59">
        <v>29993</v>
      </c>
      <c r="G40" s="59">
        <v>0</v>
      </c>
      <c r="H40" s="59">
        <v>0</v>
      </c>
      <c r="I40" s="59">
        <v>0</v>
      </c>
      <c r="J40" s="59">
        <v>0</v>
      </c>
      <c r="K40" s="59">
        <v>0</v>
      </c>
      <c r="L40" s="59">
        <v>0</v>
      </c>
      <c r="M40" s="60">
        <v>22598</v>
      </c>
      <c r="N40" s="61">
        <f t="shared" si="0"/>
        <v>52591</v>
      </c>
      <c r="O40" s="47">
        <v>43175</v>
      </c>
      <c r="P40" s="47">
        <v>52750</v>
      </c>
      <c r="Q40" s="48">
        <f t="shared" si="1"/>
        <v>159</v>
      </c>
      <c r="R40" s="48">
        <f t="shared" si="2"/>
        <v>99.698578199052136</v>
      </c>
      <c r="S40" s="49">
        <f t="shared" si="3"/>
        <v>159</v>
      </c>
      <c r="T40" s="28"/>
      <c r="U40" s="26"/>
    </row>
    <row r="41" spans="1:21" x14ac:dyDescent="0.2">
      <c r="A41" s="6" t="s">
        <v>45</v>
      </c>
      <c r="B41" s="58">
        <v>0</v>
      </c>
      <c r="C41" s="59">
        <v>0</v>
      </c>
      <c r="D41" s="59">
        <v>0</v>
      </c>
      <c r="E41" s="59">
        <v>0</v>
      </c>
      <c r="F41" s="59">
        <v>0</v>
      </c>
      <c r="G41" s="59">
        <v>83936</v>
      </c>
      <c r="H41" s="59">
        <v>58224</v>
      </c>
      <c r="I41" s="59">
        <v>0</v>
      </c>
      <c r="J41" s="59">
        <v>0</v>
      </c>
      <c r="K41" s="59">
        <v>0</v>
      </c>
      <c r="L41" s="59">
        <v>0</v>
      </c>
      <c r="M41" s="60">
        <v>0</v>
      </c>
      <c r="N41" s="61">
        <f t="shared" si="0"/>
        <v>142160</v>
      </c>
      <c r="O41" s="47">
        <v>142160</v>
      </c>
      <c r="P41" s="47">
        <v>173690</v>
      </c>
      <c r="Q41" s="48">
        <f t="shared" si="1"/>
        <v>31530</v>
      </c>
      <c r="R41" s="48">
        <f t="shared" si="2"/>
        <v>81.846968737405717</v>
      </c>
      <c r="S41" s="49">
        <f t="shared" si="3"/>
        <v>31530</v>
      </c>
      <c r="T41" s="28"/>
      <c r="U41" s="26"/>
    </row>
    <row r="42" spans="1:21" x14ac:dyDescent="0.2">
      <c r="A42" s="6" t="s">
        <v>46</v>
      </c>
      <c r="B42" s="58">
        <v>0</v>
      </c>
      <c r="C42" s="59">
        <v>0</v>
      </c>
      <c r="D42" s="59">
        <v>0</v>
      </c>
      <c r="E42" s="59">
        <v>0</v>
      </c>
      <c r="F42" s="59">
        <v>0</v>
      </c>
      <c r="G42" s="59">
        <v>24220</v>
      </c>
      <c r="H42" s="59">
        <v>0</v>
      </c>
      <c r="I42" s="59">
        <v>0</v>
      </c>
      <c r="J42" s="59">
        <v>0</v>
      </c>
      <c r="K42" s="59">
        <v>0</v>
      </c>
      <c r="L42" s="59">
        <v>0</v>
      </c>
      <c r="M42" s="60">
        <v>0</v>
      </c>
      <c r="N42" s="61">
        <f t="shared" si="0"/>
        <v>24220</v>
      </c>
      <c r="O42" s="47">
        <v>24220</v>
      </c>
      <c r="P42" s="47">
        <v>29592</v>
      </c>
      <c r="Q42" s="48">
        <f t="shared" si="1"/>
        <v>5372</v>
      </c>
      <c r="R42" s="48">
        <f t="shared" si="2"/>
        <v>81.846444985131114</v>
      </c>
      <c r="S42" s="49">
        <f t="shared" si="3"/>
        <v>5372</v>
      </c>
      <c r="T42" s="28"/>
      <c r="U42" s="26"/>
    </row>
    <row r="43" spans="1:21" x14ac:dyDescent="0.2">
      <c r="A43" s="6" t="s">
        <v>47</v>
      </c>
      <c r="B43" s="58">
        <v>0</v>
      </c>
      <c r="C43" s="59">
        <v>0</v>
      </c>
      <c r="D43" s="59">
        <v>0</v>
      </c>
      <c r="E43" s="59">
        <v>0</v>
      </c>
      <c r="F43" s="59">
        <v>0</v>
      </c>
      <c r="G43" s="59">
        <v>0</v>
      </c>
      <c r="H43" s="59">
        <v>0</v>
      </c>
      <c r="I43" s="59">
        <v>0</v>
      </c>
      <c r="J43" s="59">
        <v>0</v>
      </c>
      <c r="K43" s="59">
        <v>0</v>
      </c>
      <c r="L43" s="59">
        <v>0</v>
      </c>
      <c r="M43" s="60">
        <v>0</v>
      </c>
      <c r="N43" s="61">
        <f t="shared" si="0"/>
        <v>0</v>
      </c>
      <c r="O43" s="47">
        <v>7258</v>
      </c>
      <c r="P43" s="47">
        <v>0</v>
      </c>
      <c r="Q43" s="48">
        <f t="shared" si="1"/>
        <v>0</v>
      </c>
      <c r="R43" s="48">
        <v>0</v>
      </c>
      <c r="S43" s="49">
        <f t="shared" si="3"/>
        <v>0</v>
      </c>
      <c r="T43" s="28"/>
      <c r="U43" s="26"/>
    </row>
    <row r="44" spans="1:21" x14ac:dyDescent="0.2">
      <c r="A44" s="6" t="s">
        <v>48</v>
      </c>
      <c r="B44" s="58">
        <v>0</v>
      </c>
      <c r="C44" s="59">
        <v>0</v>
      </c>
      <c r="D44" s="59">
        <v>16763</v>
      </c>
      <c r="E44" s="59">
        <v>0</v>
      </c>
      <c r="F44" s="59">
        <v>0</v>
      </c>
      <c r="G44" s="59">
        <v>0</v>
      </c>
      <c r="H44" s="59">
        <v>0</v>
      </c>
      <c r="I44" s="59">
        <v>0</v>
      </c>
      <c r="J44" s="59">
        <v>0</v>
      </c>
      <c r="K44" s="59">
        <v>0</v>
      </c>
      <c r="L44" s="59">
        <v>0</v>
      </c>
      <c r="M44" s="60">
        <v>3562</v>
      </c>
      <c r="N44" s="61">
        <f t="shared" si="0"/>
        <v>20325</v>
      </c>
      <c r="O44" s="47">
        <v>16849</v>
      </c>
      <c r="P44" s="47">
        <v>20586</v>
      </c>
      <c r="Q44" s="48">
        <f t="shared" si="1"/>
        <v>261</v>
      </c>
      <c r="R44" s="48">
        <f t="shared" si="2"/>
        <v>98.732148061789559</v>
      </c>
      <c r="S44" s="49">
        <f t="shared" si="3"/>
        <v>261</v>
      </c>
      <c r="T44" s="28"/>
      <c r="U44" s="26"/>
    </row>
    <row r="45" spans="1:21" x14ac:dyDescent="0.2">
      <c r="A45" s="6" t="s">
        <v>49</v>
      </c>
      <c r="B45" s="58">
        <v>0</v>
      </c>
      <c r="C45" s="59">
        <v>0</v>
      </c>
      <c r="D45" s="59">
        <v>0</v>
      </c>
      <c r="E45" s="59">
        <v>0</v>
      </c>
      <c r="F45" s="59">
        <v>0</v>
      </c>
      <c r="G45" s="59">
        <v>0</v>
      </c>
      <c r="H45" s="59">
        <v>0</v>
      </c>
      <c r="I45" s="59">
        <v>0</v>
      </c>
      <c r="J45" s="59">
        <v>0</v>
      </c>
      <c r="K45" s="59">
        <v>0</v>
      </c>
      <c r="L45" s="59">
        <v>0</v>
      </c>
      <c r="M45" s="60">
        <v>0</v>
      </c>
      <c r="N45" s="61">
        <f t="shared" si="0"/>
        <v>0</v>
      </c>
      <c r="O45" s="47">
        <v>12636</v>
      </c>
      <c r="P45" s="47">
        <v>0</v>
      </c>
      <c r="Q45" s="48">
        <f t="shared" si="1"/>
        <v>0</v>
      </c>
      <c r="R45" s="48">
        <v>0</v>
      </c>
      <c r="S45" s="49">
        <f>Q45</f>
        <v>0</v>
      </c>
      <c r="T45" s="28"/>
      <c r="U45" s="26"/>
    </row>
    <row r="46" spans="1:21" x14ac:dyDescent="0.2">
      <c r="A46" s="6" t="s">
        <v>50</v>
      </c>
      <c r="B46" s="58">
        <v>0</v>
      </c>
      <c r="C46" s="59">
        <v>0</v>
      </c>
      <c r="D46" s="59">
        <v>0</v>
      </c>
      <c r="E46" s="59">
        <v>0</v>
      </c>
      <c r="F46" s="59">
        <v>0</v>
      </c>
      <c r="G46" s="59">
        <v>0</v>
      </c>
      <c r="H46" s="59">
        <v>0</v>
      </c>
      <c r="I46" s="59">
        <v>0</v>
      </c>
      <c r="J46" s="59">
        <v>0</v>
      </c>
      <c r="K46" s="59">
        <v>0</v>
      </c>
      <c r="L46" s="59">
        <v>0</v>
      </c>
      <c r="M46" s="60">
        <v>17170</v>
      </c>
      <c r="N46" s="61">
        <f t="shared" si="0"/>
        <v>17170</v>
      </c>
      <c r="O46" s="47">
        <v>14743</v>
      </c>
      <c r="P46" s="47">
        <v>18013</v>
      </c>
      <c r="Q46" s="48">
        <f t="shared" si="1"/>
        <v>843</v>
      </c>
      <c r="R46" s="48">
        <f t="shared" si="2"/>
        <v>95.320046632987285</v>
      </c>
      <c r="S46" s="49">
        <f t="shared" si="3"/>
        <v>843</v>
      </c>
      <c r="T46" s="28"/>
      <c r="U46" s="26"/>
    </row>
    <row r="47" spans="1:21" x14ac:dyDescent="0.2">
      <c r="A47" s="6" t="s">
        <v>51</v>
      </c>
      <c r="B47" s="58">
        <v>0</v>
      </c>
      <c r="C47" s="59">
        <v>0</v>
      </c>
      <c r="D47" s="59">
        <v>0</v>
      </c>
      <c r="E47" s="59">
        <v>0</v>
      </c>
      <c r="F47" s="59">
        <v>0</v>
      </c>
      <c r="G47" s="59">
        <v>0</v>
      </c>
      <c r="H47" s="59">
        <v>0</v>
      </c>
      <c r="I47" s="59">
        <v>0</v>
      </c>
      <c r="J47" s="59">
        <v>0</v>
      </c>
      <c r="K47" s="59">
        <v>0</v>
      </c>
      <c r="L47" s="59">
        <v>0</v>
      </c>
      <c r="M47" s="60">
        <v>0</v>
      </c>
      <c r="N47" s="61">
        <f t="shared" si="0"/>
        <v>0</v>
      </c>
      <c r="O47" s="47">
        <v>7371</v>
      </c>
      <c r="P47" s="47">
        <v>0</v>
      </c>
      <c r="Q47" s="48">
        <f t="shared" si="1"/>
        <v>0</v>
      </c>
      <c r="R47" s="48">
        <v>0</v>
      </c>
      <c r="S47" s="49">
        <f t="shared" si="3"/>
        <v>0</v>
      </c>
      <c r="T47" s="28"/>
      <c r="U47" s="26"/>
    </row>
    <row r="48" spans="1:21" x14ac:dyDescent="0.2">
      <c r="A48" s="6" t="s">
        <v>52</v>
      </c>
      <c r="B48" s="58">
        <v>0</v>
      </c>
      <c r="C48" s="59">
        <v>0</v>
      </c>
      <c r="D48" s="59">
        <v>0</v>
      </c>
      <c r="E48" s="59">
        <v>0</v>
      </c>
      <c r="F48" s="59">
        <v>0</v>
      </c>
      <c r="G48" s="59">
        <v>0</v>
      </c>
      <c r="H48" s="59">
        <v>0</v>
      </c>
      <c r="I48" s="59">
        <v>0</v>
      </c>
      <c r="J48" s="59">
        <v>0</v>
      </c>
      <c r="K48" s="59">
        <v>0</v>
      </c>
      <c r="L48" s="59">
        <v>0</v>
      </c>
      <c r="M48" s="60">
        <v>0</v>
      </c>
      <c r="N48" s="61">
        <f t="shared" si="0"/>
        <v>0</v>
      </c>
      <c r="O48" s="47">
        <v>7258</v>
      </c>
      <c r="P48" s="47">
        <v>0</v>
      </c>
      <c r="Q48" s="48">
        <f t="shared" si="1"/>
        <v>0</v>
      </c>
      <c r="R48" s="48">
        <v>0</v>
      </c>
      <c r="S48" s="49">
        <f t="shared" si="3"/>
        <v>0</v>
      </c>
      <c r="T48" s="28"/>
      <c r="U48" s="26"/>
    </row>
    <row r="49" spans="1:35" x14ac:dyDescent="0.2">
      <c r="A49" s="6" t="s">
        <v>53</v>
      </c>
      <c r="B49" s="62">
        <v>12636</v>
      </c>
      <c r="C49" s="59">
        <v>0</v>
      </c>
      <c r="D49" s="59">
        <v>0</v>
      </c>
      <c r="E49" s="59">
        <v>0</v>
      </c>
      <c r="F49" s="59">
        <v>0</v>
      </c>
      <c r="G49" s="59">
        <v>0</v>
      </c>
      <c r="H49" s="59">
        <v>0</v>
      </c>
      <c r="I49" s="59">
        <v>0</v>
      </c>
      <c r="J49" s="59">
        <v>0</v>
      </c>
      <c r="K49" s="59">
        <v>0</v>
      </c>
      <c r="L49" s="59">
        <v>0</v>
      </c>
      <c r="M49" s="60">
        <v>2803</v>
      </c>
      <c r="N49" s="61">
        <f t="shared" si="0"/>
        <v>15439</v>
      </c>
      <c r="O49" s="47">
        <v>12636</v>
      </c>
      <c r="P49" s="47">
        <v>15439</v>
      </c>
      <c r="Q49" s="48">
        <f t="shared" si="1"/>
        <v>0</v>
      </c>
      <c r="R49" s="48">
        <f t="shared" si="2"/>
        <v>100</v>
      </c>
      <c r="S49" s="49">
        <f t="shared" si="3"/>
        <v>0</v>
      </c>
      <c r="T49" s="28"/>
      <c r="U49" s="26"/>
    </row>
    <row r="50" spans="1:35" x14ac:dyDescent="0.2">
      <c r="B50" s="26"/>
      <c r="C50" s="26"/>
      <c r="D50" s="26"/>
      <c r="E50" s="26"/>
      <c r="F50" s="26"/>
      <c r="G50" s="27"/>
      <c r="H50" s="27"/>
      <c r="I50" s="27"/>
      <c r="J50" s="27"/>
      <c r="K50" s="27"/>
      <c r="L50" s="27"/>
      <c r="M50" s="27"/>
      <c r="N50" s="50"/>
      <c r="O50" s="51"/>
      <c r="P50" s="51"/>
      <c r="Q50" s="52"/>
      <c r="R50" s="52"/>
      <c r="S50" s="53"/>
    </row>
    <row r="51" spans="1:35" s="2" customFormat="1" x14ac:dyDescent="0.2">
      <c r="A51" s="30" t="s">
        <v>55</v>
      </c>
      <c r="B51" s="31">
        <f t="shared" ref="B51:M51" si="4">SUM(B10:B49)</f>
        <v>114107</v>
      </c>
      <c r="C51" s="31">
        <f t="shared" si="4"/>
        <v>15610</v>
      </c>
      <c r="D51" s="31">
        <f t="shared" si="4"/>
        <v>89970</v>
      </c>
      <c r="E51" s="31">
        <f t="shared" si="4"/>
        <v>100234</v>
      </c>
      <c r="F51" s="31">
        <f>SUM(F10:F49)</f>
        <v>91884</v>
      </c>
      <c r="G51" s="31">
        <f>SUM(G10:G49)</f>
        <v>188619</v>
      </c>
      <c r="H51" s="31">
        <f t="shared" si="4"/>
        <v>114063</v>
      </c>
      <c r="I51" s="31">
        <f t="shared" si="4"/>
        <v>72817</v>
      </c>
      <c r="J51" s="31">
        <f t="shared" si="4"/>
        <v>59528</v>
      </c>
      <c r="K51" s="31">
        <f t="shared" si="4"/>
        <v>105313</v>
      </c>
      <c r="L51" s="31">
        <f t="shared" si="4"/>
        <v>52447</v>
      </c>
      <c r="M51" s="31">
        <f t="shared" si="4"/>
        <v>126159</v>
      </c>
      <c r="N51" s="54">
        <f>SUM(N10:N50)</f>
        <v>1130751</v>
      </c>
      <c r="O51" s="55">
        <f>SUM(O10:O50)</f>
        <v>1117195</v>
      </c>
      <c r="P51" s="55">
        <f>SUM(P10:P50)</f>
        <v>1244201</v>
      </c>
      <c r="Q51" s="55">
        <f>SUM(Q10:Q50)</f>
        <v>113450</v>
      </c>
      <c r="R51" s="56">
        <f>100*N51/P51</f>
        <v>90.881698375101777</v>
      </c>
      <c r="S51" s="57">
        <f>SUM(S10:S50)</f>
        <v>113450</v>
      </c>
      <c r="T51" s="31"/>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1.25" customHeight="1" x14ac:dyDescent="0.2">
      <c r="A53" s="6" t="s">
        <v>424</v>
      </c>
      <c r="B53" s="26"/>
      <c r="C53" s="26"/>
      <c r="D53" s="26"/>
      <c r="E53" s="26"/>
      <c r="F53" s="26"/>
      <c r="O53" s="28"/>
      <c r="P53" s="28"/>
    </row>
    <row r="54" spans="1:35" ht="12.75" customHeight="1" x14ac:dyDescent="0.2">
      <c r="A54" s="6" t="s">
        <v>332</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8" style="6" customWidth="1"/>
    <col min="4" max="4" width="8.7109375" style="6" bestFit="1" customWidth="1"/>
    <col min="5" max="13" width="8" style="6" customWidth="1"/>
    <col min="14" max="14" width="10.140625" style="10" bestFit="1" customWidth="1"/>
    <col min="15" max="16" width="15.8554687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372</v>
      </c>
      <c r="B1" s="251"/>
      <c r="C1" s="251"/>
      <c r="D1" s="251"/>
      <c r="E1" s="251"/>
      <c r="F1" s="251"/>
      <c r="G1" s="251"/>
      <c r="H1" s="251"/>
      <c r="I1" s="251"/>
      <c r="J1" s="251"/>
      <c r="K1" s="251"/>
      <c r="L1" s="251"/>
      <c r="M1" s="251"/>
      <c r="N1" s="251"/>
      <c r="O1" s="251"/>
      <c r="P1" s="1"/>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41913</v>
      </c>
      <c r="C5" s="8">
        <v>41944</v>
      </c>
      <c r="D5" s="8">
        <v>41974</v>
      </c>
      <c r="E5" s="8">
        <v>42005</v>
      </c>
      <c r="F5" s="8">
        <v>42036</v>
      </c>
      <c r="G5" s="8">
        <v>42064</v>
      </c>
      <c r="H5" s="8">
        <v>42095</v>
      </c>
      <c r="I5" s="8">
        <v>42125</v>
      </c>
      <c r="J5" s="8">
        <v>42156</v>
      </c>
      <c r="K5" s="8">
        <v>42186</v>
      </c>
      <c r="L5" s="8">
        <v>42217</v>
      </c>
      <c r="M5" s="8">
        <v>42248</v>
      </c>
      <c r="N5" s="44" t="s">
        <v>3</v>
      </c>
      <c r="O5" s="23" t="s">
        <v>73</v>
      </c>
      <c r="P5" s="23" t="s">
        <v>73</v>
      </c>
      <c r="Q5" s="35" t="s">
        <v>68</v>
      </c>
      <c r="R5" s="35" t="s">
        <v>69</v>
      </c>
      <c r="S5" s="35" t="s">
        <v>70</v>
      </c>
    </row>
    <row r="6" spans="1:35" ht="12.75" customHeight="1" x14ac:dyDescent="0.2">
      <c r="A6" s="12"/>
      <c r="B6" s="13"/>
      <c r="C6" s="13"/>
      <c r="D6" s="14"/>
      <c r="E6" s="14"/>
      <c r="F6" s="15"/>
      <c r="G6" s="15"/>
      <c r="H6" s="15"/>
      <c r="I6" s="15"/>
      <c r="J6" s="16"/>
      <c r="K6" s="16"/>
      <c r="L6" s="16"/>
      <c r="M6" s="36"/>
      <c r="N6" s="23" t="s">
        <v>9</v>
      </c>
      <c r="O6" s="23" t="s">
        <v>61</v>
      </c>
      <c r="P6" s="23" t="s">
        <v>11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0</v>
      </c>
      <c r="F10" s="26">
        <v>0</v>
      </c>
      <c r="G10" s="26">
        <v>12848</v>
      </c>
      <c r="H10" s="26">
        <v>0</v>
      </c>
      <c r="I10" s="26">
        <v>0</v>
      </c>
      <c r="J10" s="26">
        <v>32260</v>
      </c>
      <c r="K10" s="26">
        <v>0</v>
      </c>
      <c r="L10" s="26">
        <v>0</v>
      </c>
      <c r="M10" s="45">
        <v>4597</v>
      </c>
      <c r="N10" s="46">
        <f>SUM(B10:M10)</f>
        <v>49705</v>
      </c>
      <c r="O10" s="47">
        <v>45281</v>
      </c>
      <c r="P10" s="47">
        <v>56544</v>
      </c>
      <c r="Q10" s="48">
        <f>P10-N10</f>
        <v>6839</v>
      </c>
      <c r="R10" s="48">
        <f>100*N10/P10</f>
        <v>87.904994340690436</v>
      </c>
      <c r="S10" s="49">
        <f>Q10</f>
        <v>6839</v>
      </c>
      <c r="T10" s="28"/>
      <c r="U10" s="26"/>
    </row>
    <row r="11" spans="1:35" ht="12.75" customHeight="1" x14ac:dyDescent="0.2">
      <c r="A11" s="6" t="s">
        <v>16</v>
      </c>
      <c r="B11" s="26">
        <v>34444</v>
      </c>
      <c r="C11" s="26">
        <v>0</v>
      </c>
      <c r="D11" s="26">
        <v>28494</v>
      </c>
      <c r="E11" s="26">
        <v>0</v>
      </c>
      <c r="F11" s="26">
        <v>0</v>
      </c>
      <c r="G11" s="26">
        <v>0</v>
      </c>
      <c r="H11" s="26">
        <v>0</v>
      </c>
      <c r="I11" s="26">
        <v>0</v>
      </c>
      <c r="J11" s="26">
        <v>0</v>
      </c>
      <c r="K11" s="26">
        <v>0</v>
      </c>
      <c r="L11" s="26">
        <v>0</v>
      </c>
      <c r="M11" s="45">
        <v>46088</v>
      </c>
      <c r="N11" s="46">
        <f t="shared" ref="N11:N49" si="0">SUM(B11:M11)</f>
        <v>109026</v>
      </c>
      <c r="O11" s="47">
        <v>87402</v>
      </c>
      <c r="P11" s="47">
        <v>109141</v>
      </c>
      <c r="Q11" s="48">
        <f t="shared" ref="Q11:Q49" si="1">P11-N11</f>
        <v>115</v>
      </c>
      <c r="R11" s="48">
        <f t="shared" ref="R11:R49" si="2">100*N11/P11</f>
        <v>99.89463171493756</v>
      </c>
      <c r="S11" s="49">
        <f t="shared" ref="S11:S49" si="3">Q11</f>
        <v>115</v>
      </c>
      <c r="T11" s="28"/>
      <c r="U11" s="26"/>
    </row>
    <row r="12" spans="1:35" ht="12.75" customHeight="1" x14ac:dyDescent="0.2">
      <c r="A12" s="6" t="s">
        <v>17</v>
      </c>
      <c r="B12" s="26">
        <v>7371</v>
      </c>
      <c r="C12" s="26">
        <v>0</v>
      </c>
      <c r="D12" s="26">
        <v>0</v>
      </c>
      <c r="E12" s="26">
        <v>0</v>
      </c>
      <c r="F12" s="26">
        <v>0</v>
      </c>
      <c r="G12" s="26">
        <v>0</v>
      </c>
      <c r="H12" s="26">
        <v>0</v>
      </c>
      <c r="I12" s="26">
        <v>0</v>
      </c>
      <c r="J12" s="26">
        <v>0</v>
      </c>
      <c r="K12" s="26">
        <v>0</v>
      </c>
      <c r="L12" s="26">
        <v>1834</v>
      </c>
      <c r="M12" s="45">
        <v>0</v>
      </c>
      <c r="N12" s="46">
        <f t="shared" si="0"/>
        <v>9205</v>
      </c>
      <c r="O12" s="47">
        <v>7371</v>
      </c>
      <c r="P12" s="47">
        <v>9205</v>
      </c>
      <c r="Q12" s="48">
        <f t="shared" si="1"/>
        <v>0</v>
      </c>
      <c r="R12" s="48">
        <f t="shared" si="2"/>
        <v>100</v>
      </c>
      <c r="S12" s="49">
        <f t="shared" si="3"/>
        <v>0</v>
      </c>
      <c r="T12" s="28"/>
      <c r="U12" s="26"/>
    </row>
    <row r="13" spans="1:35" x14ac:dyDescent="0.2">
      <c r="A13" s="6" t="s">
        <v>18</v>
      </c>
      <c r="B13" s="26">
        <v>0</v>
      </c>
      <c r="C13" s="26">
        <v>0</v>
      </c>
      <c r="D13" s="26">
        <v>0</v>
      </c>
      <c r="E13" s="26">
        <v>0</v>
      </c>
      <c r="F13" s="26">
        <v>0</v>
      </c>
      <c r="G13" s="26">
        <v>0</v>
      </c>
      <c r="H13" s="26">
        <v>0</v>
      </c>
      <c r="I13" s="26">
        <v>11584</v>
      </c>
      <c r="J13" s="26">
        <v>0</v>
      </c>
      <c r="K13" s="26">
        <v>0</v>
      </c>
      <c r="L13" s="26">
        <v>0</v>
      </c>
      <c r="M13" s="45">
        <v>2881</v>
      </c>
      <c r="N13" s="46">
        <f t="shared" si="0"/>
        <v>14465</v>
      </c>
      <c r="O13" s="47">
        <v>11584</v>
      </c>
      <c r="P13" s="47">
        <v>14465</v>
      </c>
      <c r="Q13" s="48">
        <f t="shared" si="1"/>
        <v>0</v>
      </c>
      <c r="R13" s="48">
        <f t="shared" si="2"/>
        <v>100</v>
      </c>
      <c r="S13" s="49">
        <f t="shared" si="3"/>
        <v>0</v>
      </c>
      <c r="T13" s="28"/>
      <c r="U13" s="26"/>
    </row>
    <row r="14" spans="1:35" x14ac:dyDescent="0.2">
      <c r="A14" s="6" t="s">
        <v>19</v>
      </c>
      <c r="B14" s="26">
        <v>0</v>
      </c>
      <c r="C14" s="26">
        <v>0</v>
      </c>
      <c r="D14" s="26">
        <v>0</v>
      </c>
      <c r="E14" s="26">
        <v>0</v>
      </c>
      <c r="F14" s="26">
        <v>0</v>
      </c>
      <c r="G14" s="26">
        <v>0</v>
      </c>
      <c r="H14" s="26">
        <v>0</v>
      </c>
      <c r="I14" s="26">
        <v>0</v>
      </c>
      <c r="J14" s="26">
        <v>0</v>
      </c>
      <c r="K14" s="26">
        <v>0</v>
      </c>
      <c r="L14" s="26">
        <v>0</v>
      </c>
      <c r="M14" s="45">
        <v>0</v>
      </c>
      <c r="N14" s="46">
        <f t="shared" si="0"/>
        <v>0</v>
      </c>
      <c r="O14" s="47">
        <v>8424</v>
      </c>
      <c r="P14" s="47">
        <v>0</v>
      </c>
      <c r="Q14" s="48">
        <f t="shared" si="1"/>
        <v>0</v>
      </c>
      <c r="R14" s="48"/>
      <c r="S14" s="49">
        <f t="shared" si="3"/>
        <v>0</v>
      </c>
      <c r="T14" s="28"/>
      <c r="U14" s="26"/>
    </row>
    <row r="15" spans="1:35" x14ac:dyDescent="0.2">
      <c r="A15" s="6" t="s">
        <v>20</v>
      </c>
      <c r="B15" s="26">
        <v>0</v>
      </c>
      <c r="C15" s="26">
        <v>0</v>
      </c>
      <c r="D15" s="26">
        <v>33000</v>
      </c>
      <c r="E15" s="26">
        <v>76723</v>
      </c>
      <c r="F15" s="26">
        <v>26274</v>
      </c>
      <c r="G15" s="26">
        <v>3760</v>
      </c>
      <c r="H15" s="26">
        <v>0</v>
      </c>
      <c r="I15" s="26">
        <v>0</v>
      </c>
      <c r="J15" s="26">
        <v>13900</v>
      </c>
      <c r="K15" s="26">
        <v>0</v>
      </c>
      <c r="L15" s="26">
        <v>30494</v>
      </c>
      <c r="M15" s="45">
        <v>5624</v>
      </c>
      <c r="N15" s="46">
        <f t="shared" si="0"/>
        <v>189775</v>
      </c>
      <c r="O15" s="47">
        <v>152691</v>
      </c>
      <c r="P15" s="47">
        <v>190669</v>
      </c>
      <c r="Q15" s="48">
        <f t="shared" si="1"/>
        <v>894</v>
      </c>
      <c r="R15" s="48">
        <f t="shared" si="2"/>
        <v>99.531124619104318</v>
      </c>
      <c r="S15" s="49">
        <f t="shared" si="3"/>
        <v>894</v>
      </c>
      <c r="T15" s="28"/>
      <c r="U15" s="26"/>
    </row>
    <row r="16" spans="1:35" x14ac:dyDescent="0.2">
      <c r="A16" s="6" t="s">
        <v>21</v>
      </c>
      <c r="B16" s="26">
        <v>88</v>
      </c>
      <c r="C16" s="26">
        <v>8778</v>
      </c>
      <c r="D16" s="26">
        <v>2030</v>
      </c>
      <c r="E16" s="26">
        <v>2970</v>
      </c>
      <c r="F16" s="26">
        <v>1289</v>
      </c>
      <c r="G16" s="26">
        <v>1439</v>
      </c>
      <c r="H16" s="26">
        <v>1585</v>
      </c>
      <c r="I16" s="26">
        <v>1084</v>
      </c>
      <c r="J16" s="26">
        <v>954</v>
      </c>
      <c r="K16" s="26">
        <v>4132</v>
      </c>
      <c r="L16" s="26">
        <v>837</v>
      </c>
      <c r="M16" s="45">
        <v>2546</v>
      </c>
      <c r="N16" s="46">
        <f t="shared" si="0"/>
        <v>27732</v>
      </c>
      <c r="O16" s="47">
        <v>25273</v>
      </c>
      <c r="P16" s="47">
        <v>31559</v>
      </c>
      <c r="Q16" s="48">
        <f t="shared" si="1"/>
        <v>3827</v>
      </c>
      <c r="R16" s="48">
        <f t="shared" si="2"/>
        <v>87.873506765106626</v>
      </c>
      <c r="S16" s="49">
        <f t="shared" si="3"/>
        <v>3827</v>
      </c>
      <c r="T16" s="28"/>
      <c r="U16" s="26"/>
    </row>
    <row r="17" spans="1:21" x14ac:dyDescent="0.2">
      <c r="A17" s="6" t="s">
        <v>22</v>
      </c>
      <c r="B17" s="26">
        <v>0</v>
      </c>
      <c r="C17" s="26">
        <v>0</v>
      </c>
      <c r="D17" s="26">
        <v>0</v>
      </c>
      <c r="E17" s="26">
        <v>0</v>
      </c>
      <c r="F17" s="26">
        <v>0</v>
      </c>
      <c r="G17" s="26">
        <v>0</v>
      </c>
      <c r="H17" s="26">
        <v>0</v>
      </c>
      <c r="I17" s="26">
        <v>0</v>
      </c>
      <c r="J17" s="26">
        <v>0</v>
      </c>
      <c r="K17" s="26">
        <v>0</v>
      </c>
      <c r="L17" s="26">
        <v>0</v>
      </c>
      <c r="M17" s="45">
        <v>0</v>
      </c>
      <c r="N17" s="46">
        <f t="shared" si="0"/>
        <v>0</v>
      </c>
      <c r="O17" s="47">
        <v>7258</v>
      </c>
      <c r="P17" s="47">
        <v>0</v>
      </c>
      <c r="Q17" s="48">
        <f t="shared" si="1"/>
        <v>0</v>
      </c>
      <c r="R17" s="48"/>
      <c r="S17" s="49">
        <f t="shared" si="3"/>
        <v>0</v>
      </c>
      <c r="T17" s="28"/>
      <c r="U17" s="26"/>
    </row>
    <row r="18" spans="1:21" x14ac:dyDescent="0.2">
      <c r="A18" s="6" t="s">
        <v>23</v>
      </c>
      <c r="B18" s="26">
        <v>0</v>
      </c>
      <c r="C18" s="26">
        <v>0</v>
      </c>
      <c r="D18" s="26">
        <v>0</v>
      </c>
      <c r="E18" s="26">
        <v>0</v>
      </c>
      <c r="F18" s="26">
        <v>0</v>
      </c>
      <c r="G18" s="26">
        <v>0</v>
      </c>
      <c r="H18" s="26">
        <v>0</v>
      </c>
      <c r="I18" s="26">
        <v>0</v>
      </c>
      <c r="J18" s="26">
        <v>0</v>
      </c>
      <c r="K18" s="26">
        <v>19630</v>
      </c>
      <c r="L18" s="26">
        <v>0</v>
      </c>
      <c r="M18" s="45">
        <v>0</v>
      </c>
      <c r="N18" s="46">
        <f t="shared" si="0"/>
        <v>19630</v>
      </c>
      <c r="O18" s="47">
        <v>15796</v>
      </c>
      <c r="P18" s="47">
        <v>19725</v>
      </c>
      <c r="Q18" s="48">
        <f t="shared" si="1"/>
        <v>95</v>
      </c>
      <c r="R18" s="48">
        <f t="shared" si="2"/>
        <v>99.518377693282631</v>
      </c>
      <c r="S18" s="49">
        <f t="shared" si="3"/>
        <v>95</v>
      </c>
      <c r="T18" s="28"/>
      <c r="U18" s="26"/>
    </row>
    <row r="19" spans="1:21" x14ac:dyDescent="0.2">
      <c r="A19" s="6" t="s">
        <v>24</v>
      </c>
      <c r="B19" s="26">
        <v>0</v>
      </c>
      <c r="C19" s="26">
        <v>0</v>
      </c>
      <c r="D19" s="26">
        <v>0</v>
      </c>
      <c r="E19" s="26">
        <v>0</v>
      </c>
      <c r="F19" s="26">
        <v>0</v>
      </c>
      <c r="G19" s="26">
        <v>0</v>
      </c>
      <c r="H19" s="26">
        <v>0</v>
      </c>
      <c r="I19" s="26">
        <v>0</v>
      </c>
      <c r="J19" s="26">
        <v>0</v>
      </c>
      <c r="K19" s="26">
        <v>0</v>
      </c>
      <c r="L19" s="26">
        <v>0</v>
      </c>
      <c r="M19" s="45">
        <v>0</v>
      </c>
      <c r="N19" s="46">
        <f t="shared" si="0"/>
        <v>0</v>
      </c>
      <c r="O19" s="47">
        <v>7258</v>
      </c>
      <c r="P19" s="47">
        <v>0</v>
      </c>
      <c r="Q19" s="48">
        <f t="shared" si="1"/>
        <v>0</v>
      </c>
      <c r="R19" s="48"/>
      <c r="S19" s="49">
        <f t="shared" si="3"/>
        <v>0</v>
      </c>
      <c r="T19" s="28"/>
      <c r="U19" s="26"/>
    </row>
    <row r="20" spans="1:21" x14ac:dyDescent="0.2">
      <c r="A20" s="6" t="s">
        <v>25</v>
      </c>
      <c r="B20" s="26">
        <v>426</v>
      </c>
      <c r="C20" s="26">
        <v>474</v>
      </c>
      <c r="D20" s="26">
        <v>0</v>
      </c>
      <c r="E20" s="26">
        <v>994</v>
      </c>
      <c r="F20" s="26">
        <v>0</v>
      </c>
      <c r="G20" s="26">
        <v>32878</v>
      </c>
      <c r="H20" s="26">
        <v>76332</v>
      </c>
      <c r="I20" s="26">
        <v>29698</v>
      </c>
      <c r="J20" s="26">
        <v>21585</v>
      </c>
      <c r="K20" s="26">
        <v>6869</v>
      </c>
      <c r="L20" s="26">
        <v>15406</v>
      </c>
      <c r="M20" s="45">
        <v>0</v>
      </c>
      <c r="N20" s="46">
        <f t="shared" si="0"/>
        <v>184662</v>
      </c>
      <c r="O20" s="47">
        <v>185335</v>
      </c>
      <c r="P20" s="47">
        <v>185335</v>
      </c>
      <c r="Q20" s="48">
        <f t="shared" si="1"/>
        <v>673</v>
      </c>
      <c r="R20" s="48">
        <f t="shared" si="2"/>
        <v>99.636873769120783</v>
      </c>
      <c r="S20" s="49">
        <f t="shared" si="3"/>
        <v>673</v>
      </c>
      <c r="T20" s="28"/>
      <c r="U20" s="26"/>
    </row>
    <row r="21" spans="1:21" x14ac:dyDescent="0.2">
      <c r="A21" s="6" t="s">
        <v>26</v>
      </c>
      <c r="B21" s="26">
        <v>0</v>
      </c>
      <c r="C21" s="26">
        <v>0</v>
      </c>
      <c r="D21" s="26">
        <v>0</v>
      </c>
      <c r="E21" s="26">
        <v>0</v>
      </c>
      <c r="F21" s="26">
        <v>0</v>
      </c>
      <c r="G21" s="26">
        <v>11584</v>
      </c>
      <c r="H21" s="26">
        <v>0</v>
      </c>
      <c r="I21" s="26">
        <v>0</v>
      </c>
      <c r="J21" s="26">
        <v>0</v>
      </c>
      <c r="K21" s="26">
        <v>0</v>
      </c>
      <c r="L21" s="26">
        <v>0</v>
      </c>
      <c r="M21" s="45">
        <v>0</v>
      </c>
      <c r="N21" s="46">
        <f t="shared" si="0"/>
        <v>11584</v>
      </c>
      <c r="O21" s="47">
        <v>11584</v>
      </c>
      <c r="P21" s="47">
        <v>14465</v>
      </c>
      <c r="Q21" s="48">
        <f t="shared" si="1"/>
        <v>2881</v>
      </c>
      <c r="R21" s="48">
        <f t="shared" si="2"/>
        <v>80.082958866228822</v>
      </c>
      <c r="S21" s="49">
        <f t="shared" si="3"/>
        <v>2881</v>
      </c>
      <c r="T21" s="28"/>
      <c r="U21" s="26"/>
    </row>
    <row r="22" spans="1:21" x14ac:dyDescent="0.2">
      <c r="A22" s="6" t="s">
        <v>27</v>
      </c>
      <c r="B22" s="26">
        <v>18266</v>
      </c>
      <c r="C22" s="26">
        <v>9084</v>
      </c>
      <c r="D22" s="26">
        <v>0</v>
      </c>
      <c r="E22" s="26">
        <v>0</v>
      </c>
      <c r="F22" s="26">
        <v>0</v>
      </c>
      <c r="G22" s="26">
        <v>0</v>
      </c>
      <c r="H22" s="26">
        <v>0</v>
      </c>
      <c r="I22" s="26">
        <v>0</v>
      </c>
      <c r="J22" s="26">
        <v>0</v>
      </c>
      <c r="K22" s="26">
        <v>6802</v>
      </c>
      <c r="L22" s="26">
        <v>0</v>
      </c>
      <c r="M22" s="45">
        <v>0</v>
      </c>
      <c r="N22" s="46">
        <f t="shared" si="0"/>
        <v>34152</v>
      </c>
      <c r="O22" s="47">
        <v>27379</v>
      </c>
      <c r="P22" s="47">
        <v>34189</v>
      </c>
      <c r="Q22" s="48">
        <f t="shared" si="1"/>
        <v>37</v>
      </c>
      <c r="R22" s="48">
        <f t="shared" si="2"/>
        <v>99.891778057269889</v>
      </c>
      <c r="S22" s="49">
        <f t="shared" si="3"/>
        <v>37</v>
      </c>
      <c r="T22" s="28"/>
      <c r="U22" s="26"/>
    </row>
    <row r="23" spans="1:21" x14ac:dyDescent="0.2">
      <c r="A23" s="6" t="s">
        <v>28</v>
      </c>
      <c r="B23" s="26">
        <v>0</v>
      </c>
      <c r="C23" s="26">
        <v>0</v>
      </c>
      <c r="D23" s="26">
        <v>0</v>
      </c>
      <c r="E23" s="26">
        <v>0</v>
      </c>
      <c r="F23" s="26">
        <v>0</v>
      </c>
      <c r="G23" s="26">
        <v>0</v>
      </c>
      <c r="H23" s="26">
        <v>0</v>
      </c>
      <c r="I23" s="26">
        <v>0</v>
      </c>
      <c r="J23" s="26">
        <v>0</v>
      </c>
      <c r="K23" s="26">
        <v>0</v>
      </c>
      <c r="L23" s="26">
        <v>0</v>
      </c>
      <c r="M23" s="45">
        <v>11834</v>
      </c>
      <c r="N23" s="46">
        <f t="shared" si="0"/>
        <v>11834</v>
      </c>
      <c r="O23" s="47">
        <v>9477</v>
      </c>
      <c r="P23" s="47">
        <v>11834</v>
      </c>
      <c r="Q23" s="48">
        <f t="shared" si="1"/>
        <v>0</v>
      </c>
      <c r="R23" s="48">
        <f t="shared" si="2"/>
        <v>100</v>
      </c>
      <c r="S23" s="49">
        <f t="shared" si="3"/>
        <v>0</v>
      </c>
      <c r="T23" s="28"/>
      <c r="U23" s="26"/>
    </row>
    <row r="24" spans="1:21" x14ac:dyDescent="0.2">
      <c r="A24" s="6" t="s">
        <v>29</v>
      </c>
      <c r="B24" s="26">
        <v>0</v>
      </c>
      <c r="C24" s="26">
        <v>0</v>
      </c>
      <c r="D24" s="26">
        <v>0</v>
      </c>
      <c r="E24" s="26">
        <v>0</v>
      </c>
      <c r="F24" s="26">
        <v>0</v>
      </c>
      <c r="G24" s="26">
        <v>0</v>
      </c>
      <c r="H24" s="26">
        <v>0</v>
      </c>
      <c r="I24" s="26">
        <v>0</v>
      </c>
      <c r="J24" s="26">
        <v>0</v>
      </c>
      <c r="K24" s="26">
        <v>0</v>
      </c>
      <c r="L24" s="26">
        <v>0</v>
      </c>
      <c r="M24" s="45">
        <v>0</v>
      </c>
      <c r="N24" s="46">
        <f t="shared" si="0"/>
        <v>0</v>
      </c>
      <c r="O24" s="47">
        <v>7258</v>
      </c>
      <c r="P24" s="47">
        <v>0</v>
      </c>
      <c r="Q24" s="48">
        <f t="shared" si="1"/>
        <v>0</v>
      </c>
      <c r="R24" s="48"/>
      <c r="S24" s="49">
        <f t="shared" si="3"/>
        <v>0</v>
      </c>
      <c r="T24" s="28"/>
      <c r="U24" s="26"/>
    </row>
    <row r="25" spans="1:21" x14ac:dyDescent="0.2">
      <c r="A25" s="6" t="s">
        <v>30</v>
      </c>
      <c r="B25" s="26">
        <v>0</v>
      </c>
      <c r="C25" s="26">
        <v>34957</v>
      </c>
      <c r="D25" s="26">
        <v>229</v>
      </c>
      <c r="E25" s="26">
        <v>5416</v>
      </c>
      <c r="F25" s="26">
        <v>2351</v>
      </c>
      <c r="G25" s="26">
        <v>0</v>
      </c>
      <c r="H25" s="26">
        <v>0</v>
      </c>
      <c r="I25" s="26">
        <v>2088</v>
      </c>
      <c r="J25" s="26">
        <v>0</v>
      </c>
      <c r="K25" s="26">
        <v>12571</v>
      </c>
      <c r="L25" s="26">
        <v>4661</v>
      </c>
      <c r="M25" s="45">
        <v>0</v>
      </c>
      <c r="N25" s="46">
        <f t="shared" si="0"/>
        <v>62273</v>
      </c>
      <c r="O25" s="47">
        <v>50546</v>
      </c>
      <c r="P25" s="47">
        <v>63118</v>
      </c>
      <c r="Q25" s="48">
        <f t="shared" si="1"/>
        <v>845</v>
      </c>
      <c r="R25" s="48">
        <f t="shared" si="2"/>
        <v>98.661237681802334</v>
      </c>
      <c r="S25" s="49">
        <f t="shared" si="3"/>
        <v>845</v>
      </c>
      <c r="T25" s="28"/>
      <c r="U25" s="26"/>
    </row>
    <row r="26" spans="1:21" x14ac:dyDescent="0.2">
      <c r="A26" s="6" t="s">
        <v>31</v>
      </c>
      <c r="B26" s="26">
        <v>0</v>
      </c>
      <c r="C26" s="26">
        <v>0</v>
      </c>
      <c r="D26" s="26">
        <v>0</v>
      </c>
      <c r="E26" s="26">
        <v>0</v>
      </c>
      <c r="F26" s="26">
        <v>0</v>
      </c>
      <c r="G26" s="26">
        <v>0</v>
      </c>
      <c r="H26" s="26">
        <v>0</v>
      </c>
      <c r="I26" s="26">
        <v>6587</v>
      </c>
      <c r="J26" s="26">
        <v>2540</v>
      </c>
      <c r="K26" s="26">
        <v>0</v>
      </c>
      <c r="L26" s="26">
        <v>0</v>
      </c>
      <c r="M26" s="45">
        <v>3143</v>
      </c>
      <c r="N26" s="46">
        <f t="shared" si="0"/>
        <v>12270</v>
      </c>
      <c r="O26" s="47">
        <v>12636</v>
      </c>
      <c r="P26" s="47">
        <v>15779</v>
      </c>
      <c r="Q26" s="48">
        <f t="shared" si="1"/>
        <v>3509</v>
      </c>
      <c r="R26" s="48">
        <f t="shared" si="2"/>
        <v>77.761581849293364</v>
      </c>
      <c r="S26" s="49">
        <f t="shared" si="3"/>
        <v>3509</v>
      </c>
      <c r="T26" s="28"/>
      <c r="U26" s="26"/>
    </row>
    <row r="27" spans="1:21" x14ac:dyDescent="0.2">
      <c r="A27" s="6" t="s">
        <v>32</v>
      </c>
      <c r="B27" s="26">
        <v>0</v>
      </c>
      <c r="C27" s="26">
        <v>0</v>
      </c>
      <c r="D27" s="26">
        <v>0</v>
      </c>
      <c r="E27" s="26">
        <v>0</v>
      </c>
      <c r="F27" s="26">
        <v>0</v>
      </c>
      <c r="G27" s="26">
        <v>0</v>
      </c>
      <c r="H27" s="26">
        <v>0</v>
      </c>
      <c r="I27" s="26">
        <v>0</v>
      </c>
      <c r="J27" s="26">
        <v>0</v>
      </c>
      <c r="K27" s="26">
        <v>0</v>
      </c>
      <c r="L27" s="26">
        <v>0</v>
      </c>
      <c r="M27" s="45">
        <v>0</v>
      </c>
      <c r="N27" s="46">
        <f t="shared" si="0"/>
        <v>0</v>
      </c>
      <c r="O27" s="47">
        <v>7258</v>
      </c>
      <c r="P27" s="47">
        <v>7258</v>
      </c>
      <c r="Q27" s="48">
        <f t="shared" si="1"/>
        <v>7258</v>
      </c>
      <c r="R27" s="48">
        <f t="shared" si="2"/>
        <v>0</v>
      </c>
      <c r="S27" s="49">
        <f t="shared" si="3"/>
        <v>7258</v>
      </c>
      <c r="T27" s="28"/>
      <c r="U27" s="26"/>
    </row>
    <row r="28" spans="1:21" x14ac:dyDescent="0.2">
      <c r="A28" s="6" t="s">
        <v>33</v>
      </c>
      <c r="B28" s="26">
        <v>253</v>
      </c>
      <c r="C28" s="26">
        <v>0</v>
      </c>
      <c r="D28" s="26">
        <v>0</v>
      </c>
      <c r="E28" s="26">
        <v>0</v>
      </c>
      <c r="F28" s="26">
        <v>0</v>
      </c>
      <c r="G28" s="26">
        <v>0</v>
      </c>
      <c r="H28" s="26">
        <v>10269</v>
      </c>
      <c r="I28" s="26">
        <v>0</v>
      </c>
      <c r="J28" s="26">
        <v>0</v>
      </c>
      <c r="K28" s="26">
        <v>0</v>
      </c>
      <c r="L28" s="26">
        <v>2619</v>
      </c>
      <c r="M28" s="45">
        <v>0</v>
      </c>
      <c r="N28" s="46">
        <f t="shared" si="0"/>
        <v>13141</v>
      </c>
      <c r="O28" s="47">
        <v>10530</v>
      </c>
      <c r="P28" s="47">
        <v>13149</v>
      </c>
      <c r="Q28" s="48">
        <f t="shared" si="1"/>
        <v>8</v>
      </c>
      <c r="R28" s="48">
        <f t="shared" si="2"/>
        <v>99.939158871397069</v>
      </c>
      <c r="S28" s="49">
        <f t="shared" si="3"/>
        <v>8</v>
      </c>
      <c r="T28" s="28"/>
      <c r="U28" s="26"/>
    </row>
    <row r="29" spans="1:21" x14ac:dyDescent="0.2">
      <c r="A29" s="6" t="s">
        <v>34</v>
      </c>
      <c r="B29" s="26">
        <v>0</v>
      </c>
      <c r="C29" s="26">
        <v>0</v>
      </c>
      <c r="D29" s="26">
        <v>0</v>
      </c>
      <c r="E29" s="26">
        <v>0</v>
      </c>
      <c r="F29" s="26">
        <v>0</v>
      </c>
      <c r="G29" s="26">
        <v>0</v>
      </c>
      <c r="H29" s="26">
        <v>0</v>
      </c>
      <c r="I29" s="26">
        <v>0</v>
      </c>
      <c r="J29" s="26">
        <v>0</v>
      </c>
      <c r="K29" s="26">
        <v>0</v>
      </c>
      <c r="L29" s="26">
        <v>8424</v>
      </c>
      <c r="M29" s="45">
        <v>190</v>
      </c>
      <c r="N29" s="46">
        <f t="shared" si="0"/>
        <v>8614</v>
      </c>
      <c r="O29" s="47">
        <v>8424</v>
      </c>
      <c r="P29" s="47">
        <v>10519</v>
      </c>
      <c r="Q29" s="48">
        <f t="shared" si="1"/>
        <v>1905</v>
      </c>
      <c r="R29" s="48">
        <f t="shared" si="2"/>
        <v>81.889913489875468</v>
      </c>
      <c r="S29" s="49">
        <f t="shared" si="3"/>
        <v>1905</v>
      </c>
      <c r="T29" s="28"/>
      <c r="U29" s="26"/>
    </row>
    <row r="30" spans="1:21" x14ac:dyDescent="0.2">
      <c r="A30" s="6" t="s">
        <v>35</v>
      </c>
      <c r="B30" s="26">
        <v>0</v>
      </c>
      <c r="C30" s="26">
        <v>0</v>
      </c>
      <c r="D30" s="26">
        <v>0</v>
      </c>
      <c r="E30" s="26">
        <v>0</v>
      </c>
      <c r="F30" s="26">
        <v>0</v>
      </c>
      <c r="G30" s="26">
        <v>0</v>
      </c>
      <c r="H30" s="26">
        <v>0</v>
      </c>
      <c r="I30" s="26">
        <v>0</v>
      </c>
      <c r="J30" s="26">
        <v>11584</v>
      </c>
      <c r="K30" s="26">
        <v>0</v>
      </c>
      <c r="L30" s="26">
        <v>0</v>
      </c>
      <c r="M30" s="45">
        <v>2128</v>
      </c>
      <c r="N30" s="46">
        <f t="shared" si="0"/>
        <v>13712</v>
      </c>
      <c r="O30" s="47">
        <v>11584</v>
      </c>
      <c r="P30" s="47">
        <v>14465</v>
      </c>
      <c r="Q30" s="48">
        <f t="shared" si="1"/>
        <v>753</v>
      </c>
      <c r="R30" s="48">
        <f t="shared" si="2"/>
        <v>94.794331144141026</v>
      </c>
      <c r="S30" s="49">
        <f t="shared" si="3"/>
        <v>753</v>
      </c>
      <c r="T30" s="28"/>
      <c r="U30" s="26"/>
    </row>
    <row r="31" spans="1:21" x14ac:dyDescent="0.2">
      <c r="A31" s="6" t="s">
        <v>36</v>
      </c>
      <c r="B31" s="26">
        <v>0</v>
      </c>
      <c r="C31" s="26">
        <v>0</v>
      </c>
      <c r="D31" s="26">
        <v>0</v>
      </c>
      <c r="E31" s="26">
        <v>0</v>
      </c>
      <c r="F31" s="26">
        <v>0</v>
      </c>
      <c r="G31" s="26">
        <v>0</v>
      </c>
      <c r="H31" s="26">
        <v>0</v>
      </c>
      <c r="I31" s="26">
        <v>0</v>
      </c>
      <c r="J31" s="26">
        <v>0</v>
      </c>
      <c r="K31" s="26">
        <v>0</v>
      </c>
      <c r="L31" s="26">
        <v>0</v>
      </c>
      <c r="M31" s="45">
        <v>0</v>
      </c>
      <c r="N31" s="46">
        <f t="shared" si="0"/>
        <v>0</v>
      </c>
      <c r="O31" s="47">
        <v>7258</v>
      </c>
      <c r="P31" s="47">
        <v>0</v>
      </c>
      <c r="Q31" s="48">
        <f t="shared" si="1"/>
        <v>0</v>
      </c>
      <c r="R31" s="48"/>
      <c r="S31" s="49">
        <f t="shared" si="3"/>
        <v>0</v>
      </c>
      <c r="T31" s="28"/>
      <c r="U31" s="26"/>
    </row>
    <row r="32" spans="1:21" x14ac:dyDescent="0.2">
      <c r="A32" s="6" t="s">
        <v>37</v>
      </c>
      <c r="B32" s="26">
        <v>0</v>
      </c>
      <c r="C32" s="26">
        <v>0</v>
      </c>
      <c r="D32" s="26">
        <v>227</v>
      </c>
      <c r="E32" s="26">
        <v>588</v>
      </c>
      <c r="F32" s="26">
        <v>322</v>
      </c>
      <c r="G32" s="26">
        <v>199</v>
      </c>
      <c r="H32" s="26">
        <v>401</v>
      </c>
      <c r="I32" s="26">
        <v>577</v>
      </c>
      <c r="J32" s="26">
        <v>340</v>
      </c>
      <c r="K32" s="26">
        <v>402</v>
      </c>
      <c r="L32" s="26">
        <v>95</v>
      </c>
      <c r="M32" s="45">
        <v>593</v>
      </c>
      <c r="N32" s="46">
        <f t="shared" si="0"/>
        <v>3744</v>
      </c>
      <c r="O32" s="47">
        <v>10530</v>
      </c>
      <c r="P32" s="47">
        <v>10530</v>
      </c>
      <c r="Q32" s="48">
        <f t="shared" si="1"/>
        <v>6786</v>
      </c>
      <c r="R32" s="48">
        <f t="shared" si="2"/>
        <v>35.555555555555557</v>
      </c>
      <c r="S32" s="49">
        <f t="shared" si="3"/>
        <v>6786</v>
      </c>
      <c r="T32" s="28"/>
      <c r="U32" s="26"/>
    </row>
    <row r="33" spans="1:21" x14ac:dyDescent="0.2">
      <c r="A33" s="6" t="s">
        <v>38</v>
      </c>
      <c r="B33" s="26">
        <v>339</v>
      </c>
      <c r="C33" s="26">
        <v>91</v>
      </c>
      <c r="D33" s="26">
        <v>144</v>
      </c>
      <c r="E33" s="26">
        <v>877</v>
      </c>
      <c r="F33" s="26">
        <v>554</v>
      </c>
      <c r="G33" s="26">
        <v>166</v>
      </c>
      <c r="H33" s="26">
        <v>520</v>
      </c>
      <c r="I33" s="26">
        <v>992</v>
      </c>
      <c r="J33" s="26">
        <v>164</v>
      </c>
      <c r="K33" s="26">
        <v>361</v>
      </c>
      <c r="L33" s="26">
        <v>479</v>
      </c>
      <c r="M33" s="45">
        <v>300</v>
      </c>
      <c r="N33" s="46">
        <f t="shared" si="0"/>
        <v>4987</v>
      </c>
      <c r="O33" s="47">
        <v>12636</v>
      </c>
      <c r="P33" s="47">
        <v>12636</v>
      </c>
      <c r="Q33" s="48">
        <f t="shared" si="1"/>
        <v>7649</v>
      </c>
      <c r="R33" s="48">
        <f t="shared" si="2"/>
        <v>39.466603355492246</v>
      </c>
      <c r="S33" s="49">
        <f t="shared" si="3"/>
        <v>7649</v>
      </c>
      <c r="T33" s="28"/>
      <c r="U33" s="26"/>
    </row>
    <row r="34" spans="1:21" x14ac:dyDescent="0.2">
      <c r="A34" s="6" t="s">
        <v>81</v>
      </c>
      <c r="B34" s="26">
        <v>0</v>
      </c>
      <c r="C34" s="26">
        <v>0</v>
      </c>
      <c r="D34" s="26">
        <v>0</v>
      </c>
      <c r="E34" s="26">
        <v>0</v>
      </c>
      <c r="F34" s="26">
        <v>0</v>
      </c>
      <c r="G34" s="26">
        <v>0</v>
      </c>
      <c r="H34" s="26">
        <v>0</v>
      </c>
      <c r="I34" s="26">
        <v>0</v>
      </c>
      <c r="J34" s="26">
        <v>0</v>
      </c>
      <c r="K34" s="26">
        <v>0</v>
      </c>
      <c r="L34" s="26">
        <v>0</v>
      </c>
      <c r="M34" s="45">
        <v>0</v>
      </c>
      <c r="N34" s="46">
        <f t="shared" si="0"/>
        <v>0</v>
      </c>
      <c r="O34" s="47">
        <v>7258</v>
      </c>
      <c r="P34" s="47">
        <v>7258</v>
      </c>
      <c r="Q34" s="48">
        <f t="shared" si="1"/>
        <v>7258</v>
      </c>
      <c r="R34" s="48">
        <f t="shared" si="2"/>
        <v>0</v>
      </c>
      <c r="S34" s="49">
        <f t="shared" si="3"/>
        <v>7258</v>
      </c>
      <c r="T34" s="28"/>
      <c r="U34" s="26"/>
    </row>
    <row r="35" spans="1:21" x14ac:dyDescent="0.2">
      <c r="A35" s="6" t="s">
        <v>39</v>
      </c>
      <c r="B35" s="26">
        <v>0</v>
      </c>
      <c r="C35" s="26">
        <v>0</v>
      </c>
      <c r="D35" s="26">
        <v>0</v>
      </c>
      <c r="E35" s="26">
        <v>13690</v>
      </c>
      <c r="F35" s="26">
        <v>0</v>
      </c>
      <c r="G35" s="26">
        <v>0</v>
      </c>
      <c r="H35" s="26">
        <v>0</v>
      </c>
      <c r="I35" s="26">
        <v>0</v>
      </c>
      <c r="J35" s="26">
        <v>0</v>
      </c>
      <c r="K35" s="26">
        <v>0</v>
      </c>
      <c r="L35" s="26">
        <v>0</v>
      </c>
      <c r="M35" s="45">
        <v>3405</v>
      </c>
      <c r="N35" s="46">
        <f t="shared" si="0"/>
        <v>17095</v>
      </c>
      <c r="O35" s="47">
        <v>13690</v>
      </c>
      <c r="P35" s="47">
        <v>17095</v>
      </c>
      <c r="Q35" s="48">
        <f t="shared" si="1"/>
        <v>0</v>
      </c>
      <c r="R35" s="48">
        <f t="shared" si="2"/>
        <v>100</v>
      </c>
      <c r="S35" s="49">
        <f t="shared" si="3"/>
        <v>0</v>
      </c>
      <c r="T35" s="28"/>
      <c r="U35" s="26"/>
    </row>
    <row r="36" spans="1:21" x14ac:dyDescent="0.2">
      <c r="A36" s="6" t="s">
        <v>40</v>
      </c>
      <c r="B36" s="26">
        <v>0</v>
      </c>
      <c r="C36" s="26">
        <v>0</v>
      </c>
      <c r="D36" s="26">
        <v>0</v>
      </c>
      <c r="E36" s="26">
        <v>10311</v>
      </c>
      <c r="F36" s="26">
        <v>0</v>
      </c>
      <c r="G36" s="26">
        <v>11803</v>
      </c>
      <c r="H36" s="26">
        <v>0</v>
      </c>
      <c r="I36" s="26">
        <v>0</v>
      </c>
      <c r="J36" s="26">
        <v>0</v>
      </c>
      <c r="K36" s="26">
        <v>0</v>
      </c>
      <c r="L36" s="26">
        <v>0</v>
      </c>
      <c r="M36" s="45">
        <v>5490</v>
      </c>
      <c r="N36" s="46">
        <f t="shared" si="0"/>
        <v>27604</v>
      </c>
      <c r="O36" s="47">
        <v>22114</v>
      </c>
      <c r="P36" s="47">
        <v>27614</v>
      </c>
      <c r="Q36" s="48">
        <f t="shared" si="1"/>
        <v>10</v>
      </c>
      <c r="R36" s="48">
        <f t="shared" si="2"/>
        <v>99.963786485116245</v>
      </c>
      <c r="S36" s="49">
        <f t="shared" si="3"/>
        <v>10</v>
      </c>
      <c r="T36" s="28"/>
      <c r="U36" s="26"/>
    </row>
    <row r="37" spans="1:21" x14ac:dyDescent="0.2">
      <c r="A37" s="6" t="s">
        <v>41</v>
      </c>
      <c r="B37" s="26">
        <v>0</v>
      </c>
      <c r="C37" s="26">
        <v>0</v>
      </c>
      <c r="D37" s="26">
        <v>0</v>
      </c>
      <c r="E37" s="26">
        <v>0</v>
      </c>
      <c r="F37" s="26">
        <v>0</v>
      </c>
      <c r="G37" s="26">
        <v>7411</v>
      </c>
      <c r="H37" s="26">
        <v>0</v>
      </c>
      <c r="I37" s="26">
        <v>236</v>
      </c>
      <c r="J37" s="26">
        <v>9448</v>
      </c>
      <c r="K37" s="26">
        <v>237</v>
      </c>
      <c r="L37" s="26">
        <v>13156</v>
      </c>
      <c r="M37" s="45">
        <v>0</v>
      </c>
      <c r="N37" s="46">
        <f t="shared" si="0"/>
        <v>30488</v>
      </c>
      <c r="O37" s="47">
        <v>30538</v>
      </c>
      <c r="P37" s="47">
        <v>30538</v>
      </c>
      <c r="Q37" s="48">
        <f t="shared" si="1"/>
        <v>50</v>
      </c>
      <c r="R37" s="48">
        <f t="shared" si="2"/>
        <v>99.836269565786893</v>
      </c>
      <c r="S37" s="49">
        <f t="shared" si="3"/>
        <v>50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45">
        <v>0</v>
      </c>
      <c r="N38" s="46">
        <f t="shared" si="0"/>
        <v>0</v>
      </c>
      <c r="O38" s="47">
        <v>7258</v>
      </c>
      <c r="P38" s="47">
        <v>0</v>
      </c>
      <c r="Q38" s="48">
        <f t="shared" si="1"/>
        <v>0</v>
      </c>
      <c r="R38" s="48"/>
      <c r="S38" s="49">
        <f t="shared" si="3"/>
        <v>0</v>
      </c>
      <c r="T38" s="28"/>
      <c r="U38" s="26"/>
    </row>
    <row r="39" spans="1:21" x14ac:dyDescent="0.2">
      <c r="A39" s="6" t="s">
        <v>43</v>
      </c>
      <c r="B39" s="26">
        <v>0</v>
      </c>
      <c r="C39" s="26">
        <v>553</v>
      </c>
      <c r="D39" s="26">
        <v>209</v>
      </c>
      <c r="E39" s="26">
        <v>0</v>
      </c>
      <c r="F39" s="26">
        <v>522</v>
      </c>
      <c r="G39" s="26">
        <v>0</v>
      </c>
      <c r="H39" s="26">
        <v>647</v>
      </c>
      <c r="I39" s="26">
        <v>1619</v>
      </c>
      <c r="J39" s="26">
        <v>633</v>
      </c>
      <c r="K39" s="26">
        <v>750</v>
      </c>
      <c r="L39" s="26">
        <v>536</v>
      </c>
      <c r="M39" s="45">
        <v>1025</v>
      </c>
      <c r="N39" s="46">
        <f t="shared" si="0"/>
        <v>6494</v>
      </c>
      <c r="O39" s="47">
        <v>7258</v>
      </c>
      <c r="P39" s="47">
        <v>7258</v>
      </c>
      <c r="Q39" s="48">
        <f t="shared" si="1"/>
        <v>764</v>
      </c>
      <c r="R39" s="48">
        <f t="shared" si="2"/>
        <v>89.473684210526315</v>
      </c>
      <c r="S39" s="49">
        <f t="shared" si="3"/>
        <v>764</v>
      </c>
      <c r="T39" s="28"/>
      <c r="U39" s="26"/>
    </row>
    <row r="40" spans="1:21" x14ac:dyDescent="0.2">
      <c r="A40" s="6" t="s">
        <v>44</v>
      </c>
      <c r="B40" s="26">
        <v>0</v>
      </c>
      <c r="C40" s="26">
        <v>0</v>
      </c>
      <c r="D40" s="26">
        <v>19301</v>
      </c>
      <c r="E40" s="26">
        <v>0</v>
      </c>
      <c r="F40" s="26">
        <v>0</v>
      </c>
      <c r="G40" s="26">
        <v>0</v>
      </c>
      <c r="H40" s="26">
        <v>0</v>
      </c>
      <c r="I40" s="26">
        <v>0</v>
      </c>
      <c r="J40" s="26">
        <v>0</v>
      </c>
      <c r="K40" s="26">
        <v>0</v>
      </c>
      <c r="L40" s="26">
        <v>24596</v>
      </c>
      <c r="M40" s="45">
        <v>0</v>
      </c>
      <c r="N40" s="46">
        <f t="shared" si="0"/>
        <v>43897</v>
      </c>
      <c r="O40" s="47">
        <v>43175</v>
      </c>
      <c r="P40" s="47">
        <v>53914</v>
      </c>
      <c r="Q40" s="48">
        <f t="shared" si="1"/>
        <v>10017</v>
      </c>
      <c r="R40" s="48">
        <f t="shared" si="2"/>
        <v>81.420410283043367</v>
      </c>
      <c r="S40" s="49">
        <f t="shared" si="3"/>
        <v>10017</v>
      </c>
      <c r="T40" s="28"/>
      <c r="U40" s="26"/>
    </row>
    <row r="41" spans="1:21" x14ac:dyDescent="0.2">
      <c r="A41" s="6" t="s">
        <v>45</v>
      </c>
      <c r="B41" s="26">
        <v>0</v>
      </c>
      <c r="C41" s="26">
        <v>0</v>
      </c>
      <c r="D41" s="26">
        <v>0</v>
      </c>
      <c r="E41" s="26">
        <v>0</v>
      </c>
      <c r="F41" s="26">
        <v>0</v>
      </c>
      <c r="G41" s="26">
        <v>0</v>
      </c>
      <c r="H41" s="26">
        <v>31104</v>
      </c>
      <c r="I41" s="26">
        <v>25115</v>
      </c>
      <c r="J41" s="26">
        <v>0</v>
      </c>
      <c r="K41" s="26">
        <v>7241</v>
      </c>
      <c r="L41" s="26">
        <v>0</v>
      </c>
      <c r="M41" s="45">
        <v>0</v>
      </c>
      <c r="N41" s="46">
        <f t="shared" si="0"/>
        <v>63460</v>
      </c>
      <c r="O41" s="47">
        <v>142160</v>
      </c>
      <c r="P41" s="47">
        <v>63460</v>
      </c>
      <c r="Q41" s="48">
        <f t="shared" si="1"/>
        <v>0</v>
      </c>
      <c r="R41" s="48">
        <f t="shared" si="2"/>
        <v>100</v>
      </c>
      <c r="S41" s="49">
        <f t="shared" si="3"/>
        <v>0</v>
      </c>
      <c r="T41" s="28"/>
      <c r="U41" s="26"/>
    </row>
    <row r="42" spans="1:21" x14ac:dyDescent="0.2">
      <c r="A42" s="6" t="s">
        <v>46</v>
      </c>
      <c r="B42" s="26">
        <v>0</v>
      </c>
      <c r="C42" s="26">
        <v>0</v>
      </c>
      <c r="D42" s="26">
        <v>24220</v>
      </c>
      <c r="E42" s="26">
        <v>0</v>
      </c>
      <c r="F42" s="26">
        <v>0</v>
      </c>
      <c r="G42" s="26">
        <v>0</v>
      </c>
      <c r="H42" s="26">
        <v>0</v>
      </c>
      <c r="I42" s="26">
        <v>0</v>
      </c>
      <c r="J42" s="26">
        <v>0</v>
      </c>
      <c r="K42" s="26">
        <v>0</v>
      </c>
      <c r="L42" s="26">
        <v>0</v>
      </c>
      <c r="M42" s="45">
        <v>6024</v>
      </c>
      <c r="N42" s="46">
        <f t="shared" si="0"/>
        <v>30244</v>
      </c>
      <c r="O42" s="47">
        <v>24220</v>
      </c>
      <c r="P42" s="47">
        <v>30244</v>
      </c>
      <c r="Q42" s="48">
        <f t="shared" si="1"/>
        <v>0</v>
      </c>
      <c r="R42" s="48">
        <f t="shared" si="2"/>
        <v>100</v>
      </c>
      <c r="S42" s="49">
        <f t="shared" si="3"/>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45">
        <v>0</v>
      </c>
      <c r="N43" s="46">
        <f t="shared" si="0"/>
        <v>0</v>
      </c>
      <c r="O43" s="47">
        <v>7258</v>
      </c>
      <c r="P43" s="47">
        <v>0</v>
      </c>
      <c r="Q43" s="48">
        <f t="shared" si="1"/>
        <v>0</v>
      </c>
      <c r="R43" s="48"/>
      <c r="S43" s="49">
        <f t="shared" si="3"/>
        <v>0</v>
      </c>
      <c r="T43" s="28"/>
      <c r="U43" s="26"/>
    </row>
    <row r="44" spans="1:21" x14ac:dyDescent="0.2">
      <c r="A44" s="6" t="s">
        <v>48</v>
      </c>
      <c r="B44" s="26">
        <v>0</v>
      </c>
      <c r="C44" s="26">
        <v>0</v>
      </c>
      <c r="D44" s="26">
        <v>8350</v>
      </c>
      <c r="E44" s="26">
        <v>0</v>
      </c>
      <c r="F44" s="26">
        <v>0</v>
      </c>
      <c r="G44" s="26">
        <v>0</v>
      </c>
      <c r="H44" s="26">
        <v>0</v>
      </c>
      <c r="I44" s="26">
        <v>0</v>
      </c>
      <c r="J44" s="26">
        <v>0</v>
      </c>
      <c r="K44" s="26">
        <v>0</v>
      </c>
      <c r="L44" s="26">
        <v>0</v>
      </c>
      <c r="M44" s="45">
        <v>12690</v>
      </c>
      <c r="N44" s="46">
        <f t="shared" si="0"/>
        <v>21040</v>
      </c>
      <c r="O44" s="47">
        <v>16849</v>
      </c>
      <c r="P44" s="47">
        <v>21040</v>
      </c>
      <c r="Q44" s="48">
        <f t="shared" si="1"/>
        <v>0</v>
      </c>
      <c r="R44" s="48">
        <f t="shared" si="2"/>
        <v>100</v>
      </c>
      <c r="S44" s="49">
        <f t="shared" si="3"/>
        <v>0</v>
      </c>
      <c r="T44" s="28"/>
      <c r="U44" s="26"/>
    </row>
    <row r="45" spans="1:21" x14ac:dyDescent="0.2">
      <c r="A45" s="6" t="s">
        <v>49</v>
      </c>
      <c r="B45" s="26">
        <v>0</v>
      </c>
      <c r="C45" s="26">
        <v>0</v>
      </c>
      <c r="D45" s="26">
        <v>0</v>
      </c>
      <c r="E45" s="26">
        <v>0</v>
      </c>
      <c r="F45" s="26">
        <v>0</v>
      </c>
      <c r="G45" s="26">
        <v>0</v>
      </c>
      <c r="H45" s="26">
        <v>0</v>
      </c>
      <c r="I45" s="26">
        <v>0</v>
      </c>
      <c r="J45" s="26">
        <v>0</v>
      </c>
      <c r="K45" s="26">
        <v>0</v>
      </c>
      <c r="L45" s="26">
        <v>0</v>
      </c>
      <c r="M45" s="45">
        <v>0</v>
      </c>
      <c r="N45" s="46">
        <f t="shared" si="0"/>
        <v>0</v>
      </c>
      <c r="O45" s="47">
        <v>12636</v>
      </c>
      <c r="P45" s="47">
        <v>0</v>
      </c>
      <c r="Q45" s="48">
        <f t="shared" si="1"/>
        <v>0</v>
      </c>
      <c r="R45" s="48"/>
      <c r="S45" s="49">
        <f t="shared" si="3"/>
        <v>0</v>
      </c>
      <c r="T45" s="28"/>
      <c r="U45" s="26"/>
    </row>
    <row r="46" spans="1:21" x14ac:dyDescent="0.2">
      <c r="A46" s="6" t="s">
        <v>50</v>
      </c>
      <c r="B46" s="26">
        <v>0</v>
      </c>
      <c r="C46" s="26">
        <v>0</v>
      </c>
      <c r="D46" s="26">
        <v>0</v>
      </c>
      <c r="E46" s="26">
        <v>0</v>
      </c>
      <c r="F46" s="26">
        <v>0</v>
      </c>
      <c r="G46" s="26">
        <v>0</v>
      </c>
      <c r="H46" s="26">
        <v>0</v>
      </c>
      <c r="I46" s="26">
        <v>0</v>
      </c>
      <c r="J46" s="26">
        <v>0</v>
      </c>
      <c r="K46" s="26">
        <v>0</v>
      </c>
      <c r="L46" s="26">
        <v>16038</v>
      </c>
      <c r="M46" s="45">
        <v>1670</v>
      </c>
      <c r="N46" s="46">
        <f t="shared" si="0"/>
        <v>17708</v>
      </c>
      <c r="O46" s="47">
        <v>14743</v>
      </c>
      <c r="P46" s="47">
        <v>18410</v>
      </c>
      <c r="Q46" s="48">
        <f t="shared" si="1"/>
        <v>702</v>
      </c>
      <c r="R46" s="48">
        <f t="shared" si="2"/>
        <v>96.186854970124926</v>
      </c>
      <c r="S46" s="49">
        <f t="shared" si="3"/>
        <v>702</v>
      </c>
      <c r="T46" s="28"/>
      <c r="U46" s="26"/>
    </row>
    <row r="47" spans="1:21" x14ac:dyDescent="0.2">
      <c r="A47" s="6" t="s">
        <v>51</v>
      </c>
      <c r="B47" s="26">
        <v>0</v>
      </c>
      <c r="C47" s="26">
        <v>0</v>
      </c>
      <c r="D47" s="26">
        <v>0</v>
      </c>
      <c r="E47" s="26">
        <v>0</v>
      </c>
      <c r="F47" s="26">
        <v>0</v>
      </c>
      <c r="G47" s="26">
        <v>0</v>
      </c>
      <c r="H47" s="26">
        <v>0</v>
      </c>
      <c r="I47" s="26">
        <v>0</v>
      </c>
      <c r="J47" s="26">
        <v>0</v>
      </c>
      <c r="K47" s="26">
        <v>0</v>
      </c>
      <c r="L47" s="26">
        <v>0</v>
      </c>
      <c r="M47" s="45">
        <v>0</v>
      </c>
      <c r="N47" s="46">
        <f t="shared" si="0"/>
        <v>0</v>
      </c>
      <c r="O47" s="47">
        <v>7371</v>
      </c>
      <c r="P47" s="47">
        <v>0</v>
      </c>
      <c r="Q47" s="48">
        <f t="shared" si="1"/>
        <v>0</v>
      </c>
      <c r="R47" s="48"/>
      <c r="S47" s="49">
        <f t="shared" si="3"/>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45">
        <v>0</v>
      </c>
      <c r="N48" s="46">
        <f t="shared" si="0"/>
        <v>0</v>
      </c>
      <c r="O48" s="47">
        <v>7258</v>
      </c>
      <c r="P48" s="47">
        <v>0</v>
      </c>
      <c r="Q48" s="48">
        <f t="shared" si="1"/>
        <v>0</v>
      </c>
      <c r="R48" s="48"/>
      <c r="S48" s="49">
        <f t="shared" si="3"/>
        <v>0</v>
      </c>
      <c r="T48" s="28"/>
      <c r="U48" s="26"/>
    </row>
    <row r="49" spans="1:35" x14ac:dyDescent="0.2">
      <c r="A49" s="6" t="s">
        <v>53</v>
      </c>
      <c r="B49" s="26">
        <v>0</v>
      </c>
      <c r="C49" s="26">
        <v>0</v>
      </c>
      <c r="D49" s="26">
        <v>12636</v>
      </c>
      <c r="E49" s="26">
        <v>0</v>
      </c>
      <c r="F49" s="26">
        <v>0</v>
      </c>
      <c r="G49" s="26">
        <v>0</v>
      </c>
      <c r="H49" s="26">
        <v>0</v>
      </c>
      <c r="I49" s="26">
        <v>0</v>
      </c>
      <c r="J49" s="26">
        <v>0</v>
      </c>
      <c r="K49" s="26">
        <v>0</v>
      </c>
      <c r="L49" s="26">
        <v>0</v>
      </c>
      <c r="M49" s="45">
        <v>3143</v>
      </c>
      <c r="N49" s="46">
        <f t="shared" si="0"/>
        <v>15779</v>
      </c>
      <c r="O49" s="47">
        <v>12636</v>
      </c>
      <c r="P49" s="47">
        <v>15779</v>
      </c>
      <c r="Q49" s="48">
        <f t="shared" si="1"/>
        <v>0</v>
      </c>
      <c r="R49" s="48">
        <f t="shared" si="2"/>
        <v>100</v>
      </c>
      <c r="S49" s="368">
        <f t="shared" si="3"/>
        <v>0</v>
      </c>
      <c r="T49" s="28"/>
      <c r="U49" s="26"/>
    </row>
    <row r="50" spans="1:35" x14ac:dyDescent="0.2">
      <c r="B50" s="26"/>
      <c r="C50" s="26"/>
      <c r="D50" s="26"/>
      <c r="E50" s="26"/>
      <c r="F50" s="26"/>
      <c r="G50" s="27"/>
      <c r="H50" s="27"/>
      <c r="I50" s="27"/>
      <c r="J50" s="27"/>
      <c r="K50" s="27"/>
      <c r="L50" s="27"/>
      <c r="M50" s="66"/>
      <c r="N50" s="50"/>
      <c r="O50" s="51"/>
      <c r="P50" s="51"/>
      <c r="Q50" s="52"/>
      <c r="R50" s="52"/>
      <c r="S50" s="53"/>
    </row>
    <row r="51" spans="1:35" s="2" customFormat="1" x14ac:dyDescent="0.2">
      <c r="A51" s="30" t="s">
        <v>55</v>
      </c>
      <c r="B51" s="31">
        <f t="shared" ref="B51:M51" si="4">SUM(B10:B49)</f>
        <v>61187</v>
      </c>
      <c r="C51" s="31">
        <f t="shared" si="4"/>
        <v>53937</v>
      </c>
      <c r="D51" s="31">
        <f t="shared" si="4"/>
        <v>128840</v>
      </c>
      <c r="E51" s="31">
        <f t="shared" si="4"/>
        <v>111569</v>
      </c>
      <c r="F51" s="31">
        <f t="shared" si="4"/>
        <v>31312</v>
      </c>
      <c r="G51" s="31">
        <f>SUM(G10:G49)</f>
        <v>82088</v>
      </c>
      <c r="H51" s="31">
        <f t="shared" si="4"/>
        <v>120858</v>
      </c>
      <c r="I51" s="31">
        <f t="shared" si="4"/>
        <v>79580</v>
      </c>
      <c r="J51" s="31">
        <f t="shared" si="4"/>
        <v>93408</v>
      </c>
      <c r="K51" s="31">
        <f t="shared" si="4"/>
        <v>58995</v>
      </c>
      <c r="L51" s="31">
        <f t="shared" si="4"/>
        <v>119175</v>
      </c>
      <c r="M51" s="54">
        <f t="shared" si="4"/>
        <v>113371</v>
      </c>
      <c r="N51" s="54">
        <f>SUM(N10:N50)</f>
        <v>1054320</v>
      </c>
      <c r="O51" s="55">
        <f>SUM(O10:O50)</f>
        <v>1117195</v>
      </c>
      <c r="P51" s="55">
        <f>SUM(P10:P50)</f>
        <v>1117195</v>
      </c>
      <c r="Q51" s="55">
        <f>SUM(Q10:Q50)</f>
        <v>62875</v>
      </c>
      <c r="R51" s="56">
        <f>100*N51/O51</f>
        <v>94.372065753964165</v>
      </c>
      <c r="S51" s="57">
        <f>SUM(S10:S50)</f>
        <v>62875</v>
      </c>
      <c r="T51" s="26"/>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424</v>
      </c>
      <c r="B53" s="26"/>
      <c r="C53" s="26"/>
      <c r="D53" s="26"/>
      <c r="E53" s="26"/>
      <c r="F53" s="26"/>
      <c r="O53" s="28"/>
      <c r="P53" s="28"/>
    </row>
    <row r="54" spans="1:35" ht="12.75" customHeight="1" x14ac:dyDescent="0.2">
      <c r="A54" s="6" t="s">
        <v>419</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I56"/>
  <sheetViews>
    <sheetView zoomScale="60" zoomScaleNormal="60" zoomScaleSheetLayoutView="50" workbookViewId="0">
      <pane xSplit="1" ySplit="6" topLeftCell="B7"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2" width="8" style="6" customWidth="1"/>
    <col min="13" max="13" width="8.7109375" style="6" bestFit="1" customWidth="1"/>
    <col min="14" max="14" width="9.42578125" style="10" customWidth="1"/>
    <col min="15" max="15" width="15.85546875" style="10" customWidth="1"/>
    <col min="16" max="16" width="17.5703125" style="10" customWidth="1"/>
    <col min="17" max="19" width="12" style="6" customWidth="1"/>
    <col min="20" max="20" width="13.140625" style="6" customWidth="1"/>
    <col min="21" max="21" width="11.42578125" style="6" customWidth="1"/>
    <col min="22" max="16384" width="9.140625" style="6"/>
  </cols>
  <sheetData>
    <row r="1" spans="1:35" s="2" customFormat="1" ht="12.75" customHeight="1" x14ac:dyDescent="0.2">
      <c r="A1" s="2" t="s">
        <v>373</v>
      </c>
      <c r="B1" s="251"/>
      <c r="C1" s="251"/>
      <c r="D1" s="251"/>
      <c r="E1" s="251"/>
      <c r="F1" s="251"/>
      <c r="G1" s="251"/>
      <c r="H1" s="251"/>
      <c r="I1" s="251"/>
      <c r="J1" s="251"/>
      <c r="K1" s="251"/>
      <c r="L1" s="251"/>
      <c r="M1" s="251"/>
      <c r="N1" s="251"/>
      <c r="O1" s="251"/>
      <c r="P1" s="1"/>
      <c r="T1" s="6"/>
      <c r="U1" s="6"/>
      <c r="V1" s="6"/>
      <c r="W1" s="6"/>
      <c r="X1" s="6"/>
      <c r="Y1" s="6"/>
      <c r="Z1" s="6"/>
      <c r="AA1" s="6"/>
      <c r="AB1" s="6"/>
      <c r="AC1" s="6"/>
      <c r="AD1" s="6"/>
      <c r="AE1" s="6"/>
      <c r="AF1" s="6"/>
      <c r="AG1" s="6"/>
      <c r="AH1" s="6"/>
      <c r="AI1" s="6"/>
    </row>
    <row r="2" spans="1:35" ht="12.75" customHeight="1" x14ac:dyDescent="0.25">
      <c r="A2" s="34"/>
      <c r="B2" s="34"/>
      <c r="C2" s="34"/>
      <c r="D2" s="34"/>
      <c r="E2" s="34"/>
      <c r="F2" s="34"/>
      <c r="G2" s="34"/>
      <c r="H2" s="34"/>
      <c r="I2" s="34"/>
      <c r="J2" s="34"/>
      <c r="K2" s="34"/>
      <c r="L2" s="34"/>
      <c r="M2" s="34"/>
      <c r="N2" s="4"/>
      <c r="O2" s="4"/>
      <c r="P2" s="4"/>
    </row>
    <row r="3" spans="1:35" ht="12.75" customHeight="1" x14ac:dyDescent="0.25">
      <c r="A3" s="34"/>
      <c r="B3" s="7" t="s">
        <v>0</v>
      </c>
      <c r="C3" s="34"/>
      <c r="D3" s="34"/>
      <c r="E3" s="34"/>
      <c r="F3" s="34"/>
      <c r="G3" s="34"/>
      <c r="H3" s="34"/>
      <c r="I3" s="34"/>
      <c r="J3" s="34"/>
      <c r="K3" s="34"/>
      <c r="L3" s="34"/>
      <c r="M3" s="34"/>
      <c r="N3" s="4"/>
      <c r="O3" s="4"/>
      <c r="P3" s="4"/>
    </row>
    <row r="4" spans="1:35" ht="12.75" customHeight="1" x14ac:dyDescent="0.25">
      <c r="A4" s="34"/>
      <c r="B4" s="7"/>
      <c r="C4" s="34"/>
      <c r="D4" s="34"/>
      <c r="E4" s="34"/>
      <c r="F4" s="34"/>
      <c r="G4" s="34"/>
      <c r="H4" s="34"/>
      <c r="I4" s="34"/>
      <c r="J4" s="34"/>
      <c r="K4" s="34"/>
      <c r="L4" s="34"/>
      <c r="M4" s="34"/>
      <c r="N4" s="4"/>
      <c r="O4" s="4"/>
      <c r="P4" s="4"/>
      <c r="Q4" s="35" t="s">
        <v>65</v>
      </c>
      <c r="R4" s="35" t="s">
        <v>4</v>
      </c>
      <c r="S4" s="35" t="s">
        <v>66</v>
      </c>
    </row>
    <row r="5" spans="1:35" ht="12.75" customHeight="1" x14ac:dyDescent="0.2">
      <c r="B5" s="8">
        <v>41548</v>
      </c>
      <c r="C5" s="8">
        <v>41579</v>
      </c>
      <c r="D5" s="8">
        <v>41609</v>
      </c>
      <c r="E5" s="8">
        <v>41640</v>
      </c>
      <c r="F5" s="8">
        <v>41671</v>
      </c>
      <c r="G5" s="8">
        <v>41699</v>
      </c>
      <c r="H5" s="8">
        <v>41730</v>
      </c>
      <c r="I5" s="8">
        <v>41760</v>
      </c>
      <c r="J5" s="8">
        <v>41791</v>
      </c>
      <c r="K5" s="8">
        <v>41821</v>
      </c>
      <c r="L5" s="8">
        <v>41852</v>
      </c>
      <c r="M5" s="8">
        <v>41883</v>
      </c>
      <c r="N5" s="9" t="s">
        <v>3</v>
      </c>
      <c r="O5" s="10" t="s">
        <v>67</v>
      </c>
      <c r="P5" s="10" t="s">
        <v>67</v>
      </c>
      <c r="Q5" s="35" t="s">
        <v>68</v>
      </c>
      <c r="R5" s="35" t="s">
        <v>69</v>
      </c>
      <c r="S5" s="35" t="s">
        <v>70</v>
      </c>
    </row>
    <row r="6" spans="1:35" ht="12.75" customHeight="1" x14ac:dyDescent="0.2">
      <c r="A6" s="12"/>
      <c r="B6" s="13"/>
      <c r="C6" s="13"/>
      <c r="D6" s="14"/>
      <c r="E6" s="14"/>
      <c r="F6" s="15"/>
      <c r="G6" s="15"/>
      <c r="H6" s="15"/>
      <c r="I6" s="15"/>
      <c r="J6" s="16"/>
      <c r="K6" s="16"/>
      <c r="L6" s="16"/>
      <c r="M6" s="36"/>
      <c r="N6" s="11" t="s">
        <v>9</v>
      </c>
      <c r="O6" s="11" t="s">
        <v>61</v>
      </c>
      <c r="P6" s="11" t="s">
        <v>71</v>
      </c>
      <c r="Q6" s="35" t="s">
        <v>9</v>
      </c>
      <c r="R6" s="35" t="s">
        <v>72</v>
      </c>
      <c r="S6" s="35"/>
      <c r="T6" s="19"/>
      <c r="U6" s="19"/>
    </row>
    <row r="7" spans="1:35" ht="12.75" customHeight="1" x14ac:dyDescent="0.2">
      <c r="A7" s="19"/>
      <c r="B7" s="37"/>
      <c r="C7" s="37"/>
      <c r="D7" s="38"/>
      <c r="E7" s="38"/>
      <c r="F7" s="39"/>
      <c r="G7" s="40"/>
      <c r="H7" s="40"/>
      <c r="I7" s="40"/>
      <c r="J7" s="40"/>
      <c r="K7" s="40"/>
      <c r="L7" s="40"/>
      <c r="M7" s="40"/>
      <c r="N7" s="23"/>
      <c r="O7" s="23"/>
      <c r="P7" s="23"/>
    </row>
    <row r="8" spans="1:35" ht="12.75" customHeight="1" x14ac:dyDescent="0.2">
      <c r="A8" s="24"/>
      <c r="B8" s="24"/>
      <c r="C8" s="24"/>
      <c r="D8" s="24"/>
      <c r="E8" s="24"/>
      <c r="F8" s="24"/>
      <c r="G8" s="35" t="s">
        <v>13</v>
      </c>
      <c r="H8" s="24"/>
      <c r="I8" s="24"/>
      <c r="J8" s="24"/>
      <c r="K8" s="24"/>
      <c r="L8" s="24"/>
      <c r="M8" s="24"/>
      <c r="N8" s="24"/>
      <c r="O8" s="24"/>
      <c r="P8" s="24"/>
    </row>
    <row r="9" spans="1:35" ht="12.75" customHeight="1" x14ac:dyDescent="0.2">
      <c r="A9" s="24"/>
      <c r="B9" s="24"/>
      <c r="C9" s="24"/>
      <c r="D9" s="24"/>
      <c r="E9" s="24"/>
      <c r="F9" s="24"/>
      <c r="G9" s="24"/>
      <c r="H9" s="24"/>
      <c r="I9" s="24"/>
      <c r="J9" s="24"/>
      <c r="K9" s="24"/>
      <c r="L9" s="24"/>
      <c r="M9" s="24"/>
      <c r="N9" s="24"/>
      <c r="O9" s="24"/>
      <c r="P9" s="24"/>
    </row>
    <row r="10" spans="1:35" ht="12.75" customHeight="1" x14ac:dyDescent="0.2">
      <c r="A10" s="6" t="s">
        <v>15</v>
      </c>
      <c r="B10" s="26">
        <v>0</v>
      </c>
      <c r="C10" s="26">
        <v>0</v>
      </c>
      <c r="D10" s="26">
        <v>0</v>
      </c>
      <c r="E10" s="26">
        <v>145</v>
      </c>
      <c r="F10" s="26">
        <v>0</v>
      </c>
      <c r="G10" s="26">
        <v>0</v>
      </c>
      <c r="H10" s="26">
        <v>0</v>
      </c>
      <c r="I10" s="26">
        <v>0</v>
      </c>
      <c r="J10" s="26">
        <v>0</v>
      </c>
      <c r="K10" s="26">
        <v>0</v>
      </c>
      <c r="L10" s="26">
        <v>0</v>
      </c>
      <c r="M10" s="26">
        <v>20876</v>
      </c>
      <c r="N10" s="28">
        <f>SUM(B10:M10)</f>
        <v>21021</v>
      </c>
      <c r="O10" s="28">
        <v>45281</v>
      </c>
      <c r="P10" s="28">
        <v>49804</v>
      </c>
      <c r="Q10" s="28">
        <f>P10-N10</f>
        <v>28783</v>
      </c>
      <c r="R10" s="28">
        <f>100*N10/O10</f>
        <v>46.423444711910072</v>
      </c>
      <c r="S10" s="41">
        <v>30000</v>
      </c>
      <c r="T10" s="28"/>
      <c r="U10" s="26"/>
    </row>
    <row r="11" spans="1:35" ht="12.75" customHeight="1" x14ac:dyDescent="0.2">
      <c r="A11" s="6" t="s">
        <v>16</v>
      </c>
      <c r="B11" s="26">
        <v>0</v>
      </c>
      <c r="C11" s="26">
        <v>65756</v>
      </c>
      <c r="D11" s="26">
        <v>0</v>
      </c>
      <c r="E11" s="26">
        <v>0</v>
      </c>
      <c r="F11" s="26">
        <v>0</v>
      </c>
      <c r="G11" s="26">
        <v>0</v>
      </c>
      <c r="H11" s="26">
        <v>0</v>
      </c>
      <c r="I11" s="26">
        <v>0</v>
      </c>
      <c r="J11" s="26">
        <v>0</v>
      </c>
      <c r="K11" s="26">
        <v>0</v>
      </c>
      <c r="L11" s="26">
        <v>0</v>
      </c>
      <c r="M11" s="26">
        <v>28594</v>
      </c>
      <c r="N11" s="28">
        <f t="shared" ref="N11:N49" si="0">SUM(B11:M11)</f>
        <v>94350</v>
      </c>
      <c r="O11" s="28">
        <v>87402</v>
      </c>
      <c r="P11" s="28">
        <v>96132</v>
      </c>
      <c r="Q11" s="28">
        <f t="shared" ref="Q11:Q49" si="1">P11-N11</f>
        <v>1782</v>
      </c>
      <c r="R11" s="28">
        <f t="shared" ref="R11:R51" si="2">100*N11/O11</f>
        <v>107.94947484039267</v>
      </c>
      <c r="S11" s="42">
        <v>0</v>
      </c>
      <c r="T11" s="28"/>
      <c r="U11" s="26"/>
    </row>
    <row r="12" spans="1:35" ht="12.75" customHeight="1" x14ac:dyDescent="0.2">
      <c r="A12" s="6" t="s">
        <v>17</v>
      </c>
      <c r="B12" s="26">
        <v>0</v>
      </c>
      <c r="C12" s="26">
        <v>0</v>
      </c>
      <c r="D12" s="26">
        <v>0</v>
      </c>
      <c r="E12" s="26">
        <v>0</v>
      </c>
      <c r="F12" s="26">
        <v>0</v>
      </c>
      <c r="G12" s="26">
        <v>0</v>
      </c>
      <c r="H12" s="26">
        <v>0</v>
      </c>
      <c r="I12" s="26">
        <v>0</v>
      </c>
      <c r="J12" s="26">
        <v>0</v>
      </c>
      <c r="K12" s="26">
        <v>0</v>
      </c>
      <c r="L12" s="26">
        <v>0</v>
      </c>
      <c r="M12" s="26">
        <v>0</v>
      </c>
      <c r="N12" s="28">
        <f t="shared" si="0"/>
        <v>0</v>
      </c>
      <c r="O12" s="28">
        <v>7371</v>
      </c>
      <c r="P12" s="28">
        <v>0</v>
      </c>
      <c r="Q12" s="28">
        <f t="shared" si="1"/>
        <v>0</v>
      </c>
      <c r="R12" s="28">
        <f t="shared" si="2"/>
        <v>0</v>
      </c>
      <c r="S12" s="42">
        <v>0</v>
      </c>
      <c r="T12" s="28"/>
      <c r="U12" s="26"/>
    </row>
    <row r="13" spans="1:35" x14ac:dyDescent="0.2">
      <c r="A13" s="6" t="s">
        <v>18</v>
      </c>
      <c r="B13" s="26">
        <v>0</v>
      </c>
      <c r="C13" s="26">
        <v>0</v>
      </c>
      <c r="D13" s="26">
        <v>0</v>
      </c>
      <c r="E13" s="26">
        <v>0</v>
      </c>
      <c r="F13" s="26">
        <v>0</v>
      </c>
      <c r="G13" s="26">
        <v>0</v>
      </c>
      <c r="H13" s="26">
        <v>0</v>
      </c>
      <c r="I13" s="26">
        <v>0</v>
      </c>
      <c r="J13" s="26">
        <v>0</v>
      </c>
      <c r="K13" s="26">
        <v>0</v>
      </c>
      <c r="L13" s="26">
        <v>0</v>
      </c>
      <c r="M13" s="26">
        <v>7794</v>
      </c>
      <c r="N13" s="28">
        <f t="shared" si="0"/>
        <v>7794</v>
      </c>
      <c r="O13" s="28">
        <v>11584</v>
      </c>
      <c r="P13" s="28">
        <v>12741</v>
      </c>
      <c r="Q13" s="28">
        <f t="shared" si="1"/>
        <v>4947</v>
      </c>
      <c r="R13" s="28">
        <f t="shared" si="2"/>
        <v>67.282458563535911</v>
      </c>
      <c r="S13" s="42">
        <v>12741</v>
      </c>
      <c r="T13" s="28"/>
      <c r="U13" s="26"/>
    </row>
    <row r="14" spans="1:35" x14ac:dyDescent="0.2">
      <c r="A14" s="6" t="s">
        <v>19</v>
      </c>
      <c r="B14" s="26">
        <v>0</v>
      </c>
      <c r="C14" s="26">
        <v>0</v>
      </c>
      <c r="D14" s="26">
        <v>0</v>
      </c>
      <c r="E14" s="26">
        <v>0</v>
      </c>
      <c r="F14" s="26">
        <v>0</v>
      </c>
      <c r="G14" s="26">
        <v>0</v>
      </c>
      <c r="H14" s="26">
        <v>0</v>
      </c>
      <c r="I14" s="26">
        <v>0</v>
      </c>
      <c r="J14" s="26">
        <v>0</v>
      </c>
      <c r="K14" s="26">
        <v>0</v>
      </c>
      <c r="L14" s="26">
        <v>0</v>
      </c>
      <c r="M14" s="26">
        <v>0</v>
      </c>
      <c r="N14" s="28">
        <f t="shared" si="0"/>
        <v>0</v>
      </c>
      <c r="O14" s="28">
        <v>8424</v>
      </c>
      <c r="P14" s="28">
        <v>9265</v>
      </c>
      <c r="Q14" s="28">
        <f t="shared" si="1"/>
        <v>9265</v>
      </c>
      <c r="R14" s="28">
        <f t="shared" si="2"/>
        <v>0</v>
      </c>
      <c r="S14" s="42">
        <v>0</v>
      </c>
      <c r="T14" s="28"/>
      <c r="U14" s="26"/>
    </row>
    <row r="15" spans="1:35" x14ac:dyDescent="0.2">
      <c r="A15" s="6" t="s">
        <v>20</v>
      </c>
      <c r="B15" s="26">
        <v>0</v>
      </c>
      <c r="C15" s="26">
        <v>0</v>
      </c>
      <c r="D15" s="26">
        <v>26094</v>
      </c>
      <c r="E15" s="26">
        <v>26093</v>
      </c>
      <c r="F15" s="26">
        <v>0</v>
      </c>
      <c r="G15" s="26">
        <v>41566</v>
      </c>
      <c r="H15" s="26">
        <v>41204</v>
      </c>
      <c r="I15" s="26">
        <v>17648</v>
      </c>
      <c r="J15" s="26">
        <v>0</v>
      </c>
      <c r="K15" s="26">
        <v>0</v>
      </c>
      <c r="L15" s="26">
        <v>0</v>
      </c>
      <c r="M15" s="26">
        <v>14769</v>
      </c>
      <c r="N15" s="28">
        <f t="shared" si="0"/>
        <v>167374</v>
      </c>
      <c r="O15" s="28">
        <v>152691</v>
      </c>
      <c r="P15" s="28">
        <v>167942</v>
      </c>
      <c r="Q15" s="28">
        <f t="shared" si="1"/>
        <v>568</v>
      </c>
      <c r="R15" s="28">
        <f t="shared" si="2"/>
        <v>109.61615288392898</v>
      </c>
      <c r="S15" s="42">
        <v>0</v>
      </c>
      <c r="T15" s="28"/>
      <c r="U15" s="26"/>
    </row>
    <row r="16" spans="1:35" x14ac:dyDescent="0.2">
      <c r="A16" s="6" t="s">
        <v>21</v>
      </c>
      <c r="B16" s="26">
        <v>866</v>
      </c>
      <c r="C16" s="26">
        <v>696</v>
      </c>
      <c r="D16" s="26">
        <v>5792</v>
      </c>
      <c r="E16" s="26">
        <v>1844</v>
      </c>
      <c r="F16" s="26">
        <v>2345</v>
      </c>
      <c r="G16" s="26">
        <v>705</v>
      </c>
      <c r="H16" s="26">
        <v>263</v>
      </c>
      <c r="I16" s="26">
        <v>814</v>
      </c>
      <c r="J16" s="26">
        <v>400</v>
      </c>
      <c r="K16" s="26">
        <v>445</v>
      </c>
      <c r="L16" s="26">
        <v>1268</v>
      </c>
      <c r="M16" s="26">
        <v>11362</v>
      </c>
      <c r="N16" s="28">
        <f t="shared" si="0"/>
        <v>26800</v>
      </c>
      <c r="O16" s="28">
        <v>25273</v>
      </c>
      <c r="P16" s="28">
        <v>27797</v>
      </c>
      <c r="Q16" s="28">
        <f t="shared" si="1"/>
        <v>997</v>
      </c>
      <c r="R16" s="28">
        <f t="shared" si="2"/>
        <v>106.04202112926839</v>
      </c>
      <c r="S16" s="42">
        <v>0</v>
      </c>
      <c r="T16" s="28"/>
      <c r="U16" s="26"/>
    </row>
    <row r="17" spans="1:21" x14ac:dyDescent="0.2">
      <c r="A17" s="6" t="s">
        <v>22</v>
      </c>
      <c r="B17" s="26">
        <v>0</v>
      </c>
      <c r="C17" s="26">
        <v>0</v>
      </c>
      <c r="D17" s="26">
        <v>0</v>
      </c>
      <c r="E17" s="26">
        <v>0</v>
      </c>
      <c r="F17" s="26">
        <v>0</v>
      </c>
      <c r="G17" s="26">
        <v>0</v>
      </c>
      <c r="H17" s="26">
        <v>0</v>
      </c>
      <c r="I17" s="26">
        <v>0</v>
      </c>
      <c r="J17" s="26">
        <v>0</v>
      </c>
      <c r="K17" s="26">
        <v>0</v>
      </c>
      <c r="L17" s="26">
        <v>0</v>
      </c>
      <c r="M17" s="26">
        <v>0</v>
      </c>
      <c r="N17" s="28">
        <f t="shared" si="0"/>
        <v>0</v>
      </c>
      <c r="O17" s="28">
        <v>7258</v>
      </c>
      <c r="P17" s="28">
        <v>0</v>
      </c>
      <c r="Q17" s="28">
        <f t="shared" si="1"/>
        <v>0</v>
      </c>
      <c r="R17" s="28">
        <f t="shared" si="2"/>
        <v>0</v>
      </c>
      <c r="S17" s="42">
        <v>0</v>
      </c>
      <c r="T17" s="28"/>
      <c r="U17" s="26"/>
    </row>
    <row r="18" spans="1:21" x14ac:dyDescent="0.2">
      <c r="A18" s="6" t="s">
        <v>23</v>
      </c>
      <c r="B18" s="26">
        <v>0</v>
      </c>
      <c r="C18" s="26">
        <v>0</v>
      </c>
      <c r="D18" s="26">
        <v>0</v>
      </c>
      <c r="E18" s="26">
        <v>0</v>
      </c>
      <c r="F18" s="26">
        <v>0</v>
      </c>
      <c r="G18" s="26">
        <v>0</v>
      </c>
      <c r="H18" s="26">
        <v>0</v>
      </c>
      <c r="I18" s="26">
        <v>0</v>
      </c>
      <c r="J18" s="26">
        <v>0</v>
      </c>
      <c r="K18" s="26">
        <v>0</v>
      </c>
      <c r="L18" s="26">
        <v>0</v>
      </c>
      <c r="M18" s="26">
        <v>17374</v>
      </c>
      <c r="N18" s="28">
        <f t="shared" si="0"/>
        <v>17374</v>
      </c>
      <c r="O18" s="28">
        <v>15796</v>
      </c>
      <c r="P18" s="28">
        <v>17374</v>
      </c>
      <c r="Q18" s="28">
        <f t="shared" si="1"/>
        <v>0</v>
      </c>
      <c r="R18" s="28">
        <f t="shared" si="2"/>
        <v>109.98987085338061</v>
      </c>
      <c r="S18" s="42">
        <v>0</v>
      </c>
      <c r="T18" s="28"/>
      <c r="U18" s="26"/>
    </row>
    <row r="19" spans="1:21" x14ac:dyDescent="0.2">
      <c r="A19" s="6" t="s">
        <v>24</v>
      </c>
      <c r="B19" s="26">
        <v>0</v>
      </c>
      <c r="C19" s="26">
        <v>0</v>
      </c>
      <c r="D19" s="26">
        <v>0</v>
      </c>
      <c r="E19" s="26">
        <v>0</v>
      </c>
      <c r="F19" s="26">
        <v>0</v>
      </c>
      <c r="G19" s="26">
        <v>0</v>
      </c>
      <c r="H19" s="26">
        <v>0</v>
      </c>
      <c r="I19" s="26">
        <v>0</v>
      </c>
      <c r="J19" s="26">
        <v>0</v>
      </c>
      <c r="K19" s="26">
        <v>0</v>
      </c>
      <c r="L19" s="26">
        <v>0</v>
      </c>
      <c r="M19" s="26">
        <v>0</v>
      </c>
      <c r="N19" s="28">
        <f t="shared" si="0"/>
        <v>0</v>
      </c>
      <c r="O19" s="28">
        <v>7258</v>
      </c>
      <c r="P19" s="28">
        <v>0</v>
      </c>
      <c r="Q19" s="28">
        <f t="shared" si="1"/>
        <v>0</v>
      </c>
      <c r="R19" s="28">
        <f t="shared" si="2"/>
        <v>0</v>
      </c>
      <c r="S19" s="41">
        <v>0</v>
      </c>
      <c r="T19" s="28"/>
      <c r="U19" s="26"/>
    </row>
    <row r="20" spans="1:21" x14ac:dyDescent="0.2">
      <c r="A20" s="6" t="s">
        <v>25</v>
      </c>
      <c r="B20" s="26">
        <v>0</v>
      </c>
      <c r="C20" s="26">
        <v>0</v>
      </c>
      <c r="D20" s="26">
        <v>2</v>
      </c>
      <c r="E20" s="26">
        <v>7519</v>
      </c>
      <c r="F20" s="26">
        <v>418</v>
      </c>
      <c r="G20" s="26">
        <v>7604</v>
      </c>
      <c r="H20" s="26">
        <v>25183</v>
      </c>
      <c r="I20" s="26">
        <v>395</v>
      </c>
      <c r="J20" s="26">
        <v>7604</v>
      </c>
      <c r="K20" s="26">
        <v>47894</v>
      </c>
      <c r="L20" s="26">
        <v>13598</v>
      </c>
      <c r="M20" s="26">
        <v>402</v>
      </c>
      <c r="N20" s="28">
        <f t="shared" si="0"/>
        <v>110619</v>
      </c>
      <c r="O20" s="28">
        <v>185335</v>
      </c>
      <c r="P20" s="28">
        <v>203847</v>
      </c>
      <c r="Q20" s="28">
        <f t="shared" si="1"/>
        <v>93228</v>
      </c>
      <c r="R20" s="28">
        <f t="shared" si="2"/>
        <v>59.68597404699598</v>
      </c>
      <c r="S20" s="42">
        <v>60000</v>
      </c>
      <c r="T20" s="28"/>
      <c r="U20" s="26"/>
    </row>
    <row r="21" spans="1:21" x14ac:dyDescent="0.2">
      <c r="A21" s="6" t="s">
        <v>26</v>
      </c>
      <c r="B21" s="26">
        <v>0</v>
      </c>
      <c r="C21" s="26">
        <v>0</v>
      </c>
      <c r="D21" s="26">
        <v>0</v>
      </c>
      <c r="E21" s="26">
        <v>0</v>
      </c>
      <c r="F21" s="26">
        <v>0</v>
      </c>
      <c r="G21" s="26">
        <v>0</v>
      </c>
      <c r="H21" s="26">
        <v>0</v>
      </c>
      <c r="I21" s="26">
        <v>0</v>
      </c>
      <c r="J21" s="26">
        <v>0</v>
      </c>
      <c r="K21" s="26">
        <v>0</v>
      </c>
      <c r="L21" s="26">
        <v>0</v>
      </c>
      <c r="M21" s="26">
        <v>12207</v>
      </c>
      <c r="N21" s="28">
        <f t="shared" si="0"/>
        <v>12207</v>
      </c>
      <c r="O21" s="28">
        <v>11584</v>
      </c>
      <c r="P21" s="28">
        <v>12741</v>
      </c>
      <c r="Q21" s="28">
        <f t="shared" si="1"/>
        <v>534</v>
      </c>
      <c r="R21" s="28">
        <f t="shared" si="2"/>
        <v>105.37810773480663</v>
      </c>
      <c r="S21" s="42">
        <v>0</v>
      </c>
      <c r="T21" s="28"/>
      <c r="U21" s="26"/>
    </row>
    <row r="22" spans="1:21" x14ac:dyDescent="0.2">
      <c r="A22" s="6" t="s">
        <v>27</v>
      </c>
      <c r="B22" s="26">
        <v>0</v>
      </c>
      <c r="C22" s="26">
        <v>0</v>
      </c>
      <c r="D22" s="26">
        <v>0</v>
      </c>
      <c r="E22" s="26">
        <v>0</v>
      </c>
      <c r="F22" s="26">
        <v>27346</v>
      </c>
      <c r="G22" s="26">
        <v>0</v>
      </c>
      <c r="H22" s="26">
        <v>0</v>
      </c>
      <c r="I22" s="26">
        <v>0</v>
      </c>
      <c r="J22" s="26">
        <v>0</v>
      </c>
      <c r="K22" s="26">
        <v>0</v>
      </c>
      <c r="L22" s="26">
        <v>550</v>
      </c>
      <c r="M22" s="26">
        <v>2090</v>
      </c>
      <c r="N22" s="28">
        <f t="shared" si="0"/>
        <v>29986</v>
      </c>
      <c r="O22" s="28">
        <v>27379</v>
      </c>
      <c r="P22" s="28">
        <v>30114</v>
      </c>
      <c r="Q22" s="28">
        <f t="shared" si="1"/>
        <v>128</v>
      </c>
      <c r="R22" s="28">
        <f t="shared" si="2"/>
        <v>109.52189634391321</v>
      </c>
      <c r="S22" s="42">
        <v>0</v>
      </c>
      <c r="T22" s="28"/>
      <c r="U22" s="26"/>
    </row>
    <row r="23" spans="1:21" x14ac:dyDescent="0.2">
      <c r="A23" s="6" t="s">
        <v>28</v>
      </c>
      <c r="B23" s="26">
        <v>0</v>
      </c>
      <c r="C23" s="26">
        <v>0</v>
      </c>
      <c r="D23" s="26">
        <v>0</v>
      </c>
      <c r="E23" s="26">
        <v>0</v>
      </c>
      <c r="F23" s="26">
        <v>0</v>
      </c>
      <c r="G23" s="26">
        <v>0</v>
      </c>
      <c r="H23" s="26">
        <v>0</v>
      </c>
      <c r="I23" s="26">
        <v>0</v>
      </c>
      <c r="J23" s="26">
        <v>0</v>
      </c>
      <c r="K23" s="26">
        <v>0</v>
      </c>
      <c r="L23" s="26">
        <v>0</v>
      </c>
      <c r="M23" s="26">
        <v>10424</v>
      </c>
      <c r="N23" s="28">
        <f t="shared" si="0"/>
        <v>10424</v>
      </c>
      <c r="O23" s="28">
        <v>9477</v>
      </c>
      <c r="P23" s="28">
        <v>10424</v>
      </c>
      <c r="Q23" s="28">
        <f t="shared" si="1"/>
        <v>0</v>
      </c>
      <c r="R23" s="28">
        <f t="shared" si="2"/>
        <v>109.99261369631741</v>
      </c>
      <c r="S23" s="42">
        <v>10424</v>
      </c>
      <c r="T23" s="28"/>
      <c r="U23" s="26"/>
    </row>
    <row r="24" spans="1:21" x14ac:dyDescent="0.2">
      <c r="A24" s="6" t="s">
        <v>29</v>
      </c>
      <c r="B24" s="26">
        <v>0</v>
      </c>
      <c r="C24" s="26">
        <v>0</v>
      </c>
      <c r="D24" s="26">
        <v>0</v>
      </c>
      <c r="E24" s="26">
        <v>0</v>
      </c>
      <c r="F24" s="26">
        <v>0</v>
      </c>
      <c r="G24" s="26">
        <v>0</v>
      </c>
      <c r="H24" s="26">
        <v>0</v>
      </c>
      <c r="I24" s="26">
        <v>0</v>
      </c>
      <c r="J24" s="26">
        <v>0</v>
      </c>
      <c r="K24" s="26">
        <v>0</v>
      </c>
      <c r="L24" s="26">
        <v>0</v>
      </c>
      <c r="M24" s="26">
        <v>0</v>
      </c>
      <c r="N24" s="28">
        <f t="shared" si="0"/>
        <v>0</v>
      </c>
      <c r="O24" s="28">
        <v>7258</v>
      </c>
      <c r="P24" s="28">
        <v>0</v>
      </c>
      <c r="Q24" s="28">
        <f t="shared" si="1"/>
        <v>0</v>
      </c>
      <c r="R24" s="28">
        <f t="shared" si="2"/>
        <v>0</v>
      </c>
      <c r="S24" s="42">
        <v>0</v>
      </c>
      <c r="T24" s="28"/>
      <c r="U24" s="26"/>
    </row>
    <row r="25" spans="1:21" x14ac:dyDescent="0.2">
      <c r="A25" s="6" t="s">
        <v>30</v>
      </c>
      <c r="B25" s="26">
        <v>0</v>
      </c>
      <c r="C25" s="26">
        <v>1687</v>
      </c>
      <c r="D25" s="26">
        <v>0</v>
      </c>
      <c r="E25" s="26">
        <v>0</v>
      </c>
      <c r="F25" s="26">
        <v>7515</v>
      </c>
      <c r="G25" s="26">
        <v>0</v>
      </c>
      <c r="H25" s="26">
        <v>10286</v>
      </c>
      <c r="I25" s="26">
        <v>0</v>
      </c>
      <c r="J25" s="26">
        <v>0</v>
      </c>
      <c r="K25" s="26">
        <v>2351</v>
      </c>
      <c r="L25" s="26">
        <v>19675</v>
      </c>
      <c r="M25" s="26">
        <v>14081</v>
      </c>
      <c r="N25" s="28">
        <f t="shared" si="0"/>
        <v>55595</v>
      </c>
      <c r="O25" s="28">
        <v>50546</v>
      </c>
      <c r="P25" s="28">
        <v>55595</v>
      </c>
      <c r="Q25" s="28">
        <f t="shared" si="1"/>
        <v>0</v>
      </c>
      <c r="R25" s="28">
        <f t="shared" si="2"/>
        <v>109.98892098286709</v>
      </c>
      <c r="S25" s="42">
        <v>0</v>
      </c>
      <c r="T25" s="28"/>
      <c r="U25" s="26"/>
    </row>
    <row r="26" spans="1:21" x14ac:dyDescent="0.2">
      <c r="A26" s="6" t="s">
        <v>31</v>
      </c>
      <c r="B26" s="26">
        <v>0</v>
      </c>
      <c r="C26" s="26">
        <v>0</v>
      </c>
      <c r="D26" s="26">
        <v>0</v>
      </c>
      <c r="E26" s="26">
        <v>0</v>
      </c>
      <c r="F26" s="26">
        <v>0</v>
      </c>
      <c r="G26" s="26">
        <v>0</v>
      </c>
      <c r="H26" s="26">
        <v>0</v>
      </c>
      <c r="I26" s="26">
        <v>0</v>
      </c>
      <c r="J26" s="26">
        <v>0</v>
      </c>
      <c r="K26" s="26">
        <v>3171</v>
      </c>
      <c r="L26" s="26">
        <v>0</v>
      </c>
      <c r="M26" s="26">
        <v>6942</v>
      </c>
      <c r="N26" s="28">
        <f t="shared" si="0"/>
        <v>10113</v>
      </c>
      <c r="O26" s="28">
        <v>12636</v>
      </c>
      <c r="P26" s="28">
        <v>13898</v>
      </c>
      <c r="Q26" s="28">
        <f t="shared" si="1"/>
        <v>3785</v>
      </c>
      <c r="R26" s="28">
        <f t="shared" si="2"/>
        <v>80.033238366571695</v>
      </c>
      <c r="S26" s="42">
        <v>8000</v>
      </c>
      <c r="T26" s="28"/>
      <c r="U26" s="26"/>
    </row>
    <row r="27" spans="1:21" x14ac:dyDescent="0.2">
      <c r="A27" s="6" t="s">
        <v>32</v>
      </c>
      <c r="B27" s="26">
        <v>0</v>
      </c>
      <c r="C27" s="26">
        <v>0</v>
      </c>
      <c r="D27" s="26">
        <v>0</v>
      </c>
      <c r="E27" s="26">
        <v>0</v>
      </c>
      <c r="F27" s="26">
        <v>0</v>
      </c>
      <c r="G27" s="26">
        <v>0</v>
      </c>
      <c r="H27" s="26">
        <v>0</v>
      </c>
      <c r="I27" s="26">
        <v>0</v>
      </c>
      <c r="J27" s="26">
        <v>0</v>
      </c>
      <c r="K27" s="26">
        <v>0</v>
      </c>
      <c r="L27" s="26">
        <v>0</v>
      </c>
      <c r="M27" s="26">
        <v>0</v>
      </c>
      <c r="N27" s="28">
        <f t="shared" si="0"/>
        <v>0</v>
      </c>
      <c r="O27" s="28">
        <v>7258</v>
      </c>
      <c r="P27" s="28">
        <v>0</v>
      </c>
      <c r="Q27" s="28">
        <f t="shared" si="1"/>
        <v>0</v>
      </c>
      <c r="R27" s="28">
        <f t="shared" si="2"/>
        <v>0</v>
      </c>
      <c r="S27" s="42">
        <v>0</v>
      </c>
      <c r="T27" s="28"/>
      <c r="U27" s="26"/>
    </row>
    <row r="28" spans="1:21" x14ac:dyDescent="0.2">
      <c r="A28" s="6" t="s">
        <v>33</v>
      </c>
      <c r="B28" s="26">
        <v>0</v>
      </c>
      <c r="C28" s="26">
        <v>0</v>
      </c>
      <c r="D28" s="26">
        <v>0</v>
      </c>
      <c r="E28" s="26">
        <v>0</v>
      </c>
      <c r="F28" s="26">
        <v>0</v>
      </c>
      <c r="G28" s="26">
        <v>0</v>
      </c>
      <c r="H28" s="26">
        <v>0</v>
      </c>
      <c r="I28" s="26">
        <v>0</v>
      </c>
      <c r="J28" s="26">
        <v>0</v>
      </c>
      <c r="K28" s="26">
        <v>11464</v>
      </c>
      <c r="L28" s="26">
        <v>0</v>
      </c>
      <c r="M28" s="26">
        <v>0</v>
      </c>
      <c r="N28" s="28">
        <f t="shared" si="0"/>
        <v>11464</v>
      </c>
      <c r="O28" s="28">
        <v>10530</v>
      </c>
      <c r="P28" s="28">
        <v>11582</v>
      </c>
      <c r="Q28" s="28">
        <f t="shared" si="1"/>
        <v>118</v>
      </c>
      <c r="R28" s="28">
        <f t="shared" si="2"/>
        <v>108.8698955365622</v>
      </c>
      <c r="S28" s="42">
        <v>0</v>
      </c>
      <c r="T28" s="28"/>
      <c r="U28" s="26"/>
    </row>
    <row r="29" spans="1:21" x14ac:dyDescent="0.2">
      <c r="A29" s="6" t="s">
        <v>34</v>
      </c>
      <c r="B29" s="26">
        <v>0</v>
      </c>
      <c r="C29" s="26">
        <v>0</v>
      </c>
      <c r="D29" s="26">
        <v>0</v>
      </c>
      <c r="E29" s="26">
        <v>0</v>
      </c>
      <c r="F29" s="26">
        <v>0</v>
      </c>
      <c r="G29" s="26">
        <v>0</v>
      </c>
      <c r="H29" s="26">
        <v>0</v>
      </c>
      <c r="I29" s="26">
        <v>0</v>
      </c>
      <c r="J29" s="26">
        <v>0</v>
      </c>
      <c r="K29" s="26">
        <v>0</v>
      </c>
      <c r="L29" s="26">
        <v>0</v>
      </c>
      <c r="M29" s="26">
        <v>0</v>
      </c>
      <c r="N29" s="28">
        <f t="shared" si="0"/>
        <v>0</v>
      </c>
      <c r="O29" s="28">
        <v>8424</v>
      </c>
      <c r="P29" s="28">
        <v>9265</v>
      </c>
      <c r="Q29" s="28">
        <f t="shared" si="1"/>
        <v>9265</v>
      </c>
      <c r="R29" s="28">
        <f t="shared" si="2"/>
        <v>0</v>
      </c>
      <c r="S29" s="41">
        <v>9265</v>
      </c>
      <c r="T29" s="28"/>
      <c r="U29" s="26"/>
    </row>
    <row r="30" spans="1:21" x14ac:dyDescent="0.2">
      <c r="A30" s="6" t="s">
        <v>35</v>
      </c>
      <c r="B30" s="26">
        <v>0</v>
      </c>
      <c r="C30" s="26">
        <v>0</v>
      </c>
      <c r="D30" s="26">
        <v>0</v>
      </c>
      <c r="E30" s="26">
        <v>0</v>
      </c>
      <c r="F30" s="26">
        <v>0</v>
      </c>
      <c r="G30" s="26">
        <v>0</v>
      </c>
      <c r="H30" s="26">
        <v>0</v>
      </c>
      <c r="I30" s="26">
        <v>0</v>
      </c>
      <c r="J30" s="26">
        <v>0</v>
      </c>
      <c r="K30" s="26">
        <v>0</v>
      </c>
      <c r="L30" s="26">
        <v>0</v>
      </c>
      <c r="M30" s="26">
        <v>11499</v>
      </c>
      <c r="N30" s="28">
        <f t="shared" si="0"/>
        <v>11499</v>
      </c>
      <c r="O30" s="28">
        <v>11584</v>
      </c>
      <c r="P30" s="28">
        <v>12741</v>
      </c>
      <c r="Q30" s="28">
        <f t="shared" si="1"/>
        <v>1242</v>
      </c>
      <c r="R30" s="28">
        <f t="shared" si="2"/>
        <v>99.266229281767963</v>
      </c>
      <c r="S30" s="41">
        <v>12741</v>
      </c>
      <c r="T30" s="28"/>
      <c r="U30" s="26"/>
    </row>
    <row r="31" spans="1:21" x14ac:dyDescent="0.2">
      <c r="A31" s="6" t="s">
        <v>36</v>
      </c>
      <c r="B31" s="26">
        <v>0</v>
      </c>
      <c r="C31" s="26">
        <v>0</v>
      </c>
      <c r="D31" s="26">
        <v>0</v>
      </c>
      <c r="E31" s="26">
        <v>0</v>
      </c>
      <c r="F31" s="26">
        <v>0</v>
      </c>
      <c r="G31" s="26">
        <v>0</v>
      </c>
      <c r="H31" s="26">
        <v>0</v>
      </c>
      <c r="I31" s="26">
        <v>0</v>
      </c>
      <c r="J31" s="26">
        <v>0</v>
      </c>
      <c r="K31" s="26">
        <v>0</v>
      </c>
      <c r="L31" s="26">
        <v>0</v>
      </c>
      <c r="M31" s="26">
        <v>0</v>
      </c>
      <c r="N31" s="28">
        <f t="shared" si="0"/>
        <v>0</v>
      </c>
      <c r="O31" s="28">
        <v>7258</v>
      </c>
      <c r="P31" s="28">
        <v>0</v>
      </c>
      <c r="Q31" s="28">
        <f t="shared" si="1"/>
        <v>0</v>
      </c>
      <c r="R31" s="28">
        <f t="shared" si="2"/>
        <v>0</v>
      </c>
      <c r="S31" s="42">
        <v>0</v>
      </c>
      <c r="T31" s="28"/>
      <c r="U31" s="26"/>
    </row>
    <row r="32" spans="1:21" x14ac:dyDescent="0.2">
      <c r="A32" s="6" t="s">
        <v>37</v>
      </c>
      <c r="B32" s="26">
        <v>0</v>
      </c>
      <c r="C32" s="26">
        <v>223</v>
      </c>
      <c r="D32" s="26">
        <v>255</v>
      </c>
      <c r="E32" s="26">
        <v>550</v>
      </c>
      <c r="F32" s="26">
        <v>189</v>
      </c>
      <c r="G32" s="26">
        <v>490</v>
      </c>
      <c r="H32" s="26">
        <v>190</v>
      </c>
      <c r="I32" s="26">
        <v>949</v>
      </c>
      <c r="J32" s="26">
        <v>154</v>
      </c>
      <c r="K32" s="26">
        <v>0</v>
      </c>
      <c r="L32" s="26">
        <v>0</v>
      </c>
      <c r="M32" s="26">
        <v>0</v>
      </c>
      <c r="N32" s="28">
        <f t="shared" si="0"/>
        <v>3000</v>
      </c>
      <c r="O32" s="28">
        <v>10530</v>
      </c>
      <c r="P32" s="28">
        <v>3000</v>
      </c>
      <c r="Q32" s="28">
        <f t="shared" si="1"/>
        <v>0</v>
      </c>
      <c r="R32" s="28">
        <f t="shared" si="2"/>
        <v>28.490028490028489</v>
      </c>
      <c r="S32" s="42">
        <v>0</v>
      </c>
      <c r="T32" s="28"/>
      <c r="U32" s="26"/>
    </row>
    <row r="33" spans="1:21" x14ac:dyDescent="0.2">
      <c r="A33" s="6" t="s">
        <v>38</v>
      </c>
      <c r="B33" s="26">
        <v>248</v>
      </c>
      <c r="C33" s="26">
        <v>150</v>
      </c>
      <c r="D33" s="26">
        <v>78</v>
      </c>
      <c r="E33" s="26">
        <v>53</v>
      </c>
      <c r="F33" s="26">
        <v>177</v>
      </c>
      <c r="G33" s="26">
        <v>10</v>
      </c>
      <c r="H33" s="26">
        <v>279</v>
      </c>
      <c r="I33" s="26">
        <v>316</v>
      </c>
      <c r="J33" s="26">
        <v>135</v>
      </c>
      <c r="K33" s="26">
        <v>293</v>
      </c>
      <c r="L33" s="26">
        <v>185</v>
      </c>
      <c r="M33" s="26">
        <v>225</v>
      </c>
      <c r="N33" s="28">
        <f t="shared" si="0"/>
        <v>2149</v>
      </c>
      <c r="O33" s="28">
        <v>12636</v>
      </c>
      <c r="P33" s="28">
        <v>6318</v>
      </c>
      <c r="Q33" s="28">
        <f t="shared" si="1"/>
        <v>4169</v>
      </c>
      <c r="R33" s="28">
        <f t="shared" si="2"/>
        <v>17.006964229186451</v>
      </c>
      <c r="S33" s="41">
        <v>1500</v>
      </c>
      <c r="T33" s="28"/>
      <c r="U33" s="26"/>
    </row>
    <row r="34" spans="1:21" x14ac:dyDescent="0.2">
      <c r="A34" s="6" t="s">
        <v>81</v>
      </c>
      <c r="B34" s="26">
        <v>0</v>
      </c>
      <c r="C34" s="26">
        <v>0</v>
      </c>
      <c r="D34" s="26">
        <v>0</v>
      </c>
      <c r="E34" s="26">
        <v>0</v>
      </c>
      <c r="F34" s="26">
        <v>0</v>
      </c>
      <c r="G34" s="26">
        <v>0</v>
      </c>
      <c r="H34" s="26">
        <v>0</v>
      </c>
      <c r="I34" s="26">
        <v>0</v>
      </c>
      <c r="J34" s="26">
        <v>0</v>
      </c>
      <c r="K34" s="26">
        <v>0</v>
      </c>
      <c r="L34" s="26">
        <v>0</v>
      </c>
      <c r="M34" s="26">
        <v>0</v>
      </c>
      <c r="N34" s="28">
        <f t="shared" si="0"/>
        <v>0</v>
      </c>
      <c r="O34" s="28">
        <v>7258</v>
      </c>
      <c r="P34" s="28">
        <v>7258</v>
      </c>
      <c r="Q34" s="28">
        <f t="shared" si="1"/>
        <v>7258</v>
      </c>
      <c r="R34" s="28">
        <f t="shared" si="2"/>
        <v>0</v>
      </c>
      <c r="S34" s="42">
        <v>0</v>
      </c>
      <c r="T34" s="28"/>
      <c r="U34" s="26"/>
    </row>
    <row r="35" spans="1:21" x14ac:dyDescent="0.2">
      <c r="A35" s="6" t="s">
        <v>39</v>
      </c>
      <c r="B35" s="26">
        <v>0</v>
      </c>
      <c r="C35" s="26">
        <v>0</v>
      </c>
      <c r="D35" s="26">
        <v>0</v>
      </c>
      <c r="E35" s="26">
        <v>0</v>
      </c>
      <c r="F35" s="26">
        <v>0</v>
      </c>
      <c r="G35" s="26">
        <v>0</v>
      </c>
      <c r="H35" s="26">
        <v>0</v>
      </c>
      <c r="I35" s="26">
        <v>0</v>
      </c>
      <c r="J35" s="26">
        <v>0</v>
      </c>
      <c r="K35" s="26">
        <v>0</v>
      </c>
      <c r="L35" s="26">
        <v>0</v>
      </c>
      <c r="M35" s="26">
        <v>15057</v>
      </c>
      <c r="N35" s="28">
        <f t="shared" si="0"/>
        <v>15057</v>
      </c>
      <c r="O35" s="28">
        <v>13690</v>
      </c>
      <c r="P35" s="28">
        <v>15057</v>
      </c>
      <c r="Q35" s="28">
        <f t="shared" si="1"/>
        <v>0</v>
      </c>
      <c r="R35" s="28">
        <f t="shared" si="2"/>
        <v>109.98539079620161</v>
      </c>
      <c r="S35" s="42">
        <v>5000</v>
      </c>
      <c r="T35" s="28"/>
      <c r="U35" s="26"/>
    </row>
    <row r="36" spans="1:21" x14ac:dyDescent="0.2">
      <c r="A36" s="6" t="s">
        <v>40</v>
      </c>
      <c r="B36" s="26">
        <v>0</v>
      </c>
      <c r="C36" s="26">
        <v>0</v>
      </c>
      <c r="D36" s="26">
        <v>0</v>
      </c>
      <c r="E36" s="26">
        <v>8627</v>
      </c>
      <c r="F36" s="26">
        <v>11053</v>
      </c>
      <c r="G36" s="26">
        <v>0</v>
      </c>
      <c r="H36" s="26">
        <v>0</v>
      </c>
      <c r="I36" s="26">
        <v>0</v>
      </c>
      <c r="J36" s="26">
        <v>2434</v>
      </c>
      <c r="K36" s="26">
        <v>0</v>
      </c>
      <c r="L36" s="26">
        <v>0</v>
      </c>
      <c r="M36" s="26">
        <v>2209</v>
      </c>
      <c r="N36" s="28">
        <f t="shared" si="0"/>
        <v>24323</v>
      </c>
      <c r="O36" s="28">
        <v>22114</v>
      </c>
      <c r="P36" s="28">
        <v>24323</v>
      </c>
      <c r="Q36" s="28">
        <f t="shared" si="1"/>
        <v>0</v>
      </c>
      <c r="R36" s="28">
        <f t="shared" si="2"/>
        <v>109.98914714660395</v>
      </c>
      <c r="S36" s="42">
        <v>0</v>
      </c>
      <c r="T36" s="28"/>
      <c r="U36" s="26"/>
    </row>
    <row r="37" spans="1:21" x14ac:dyDescent="0.2">
      <c r="A37" s="6" t="s">
        <v>41</v>
      </c>
      <c r="B37" s="26">
        <v>0</v>
      </c>
      <c r="C37" s="26">
        <v>711</v>
      </c>
      <c r="D37" s="26">
        <v>0</v>
      </c>
      <c r="E37" s="26">
        <v>0</v>
      </c>
      <c r="F37" s="26">
        <v>0</v>
      </c>
      <c r="G37" s="26">
        <v>7307</v>
      </c>
      <c r="H37" s="26">
        <v>0</v>
      </c>
      <c r="I37" s="26">
        <v>5845</v>
      </c>
      <c r="J37" s="26">
        <v>0</v>
      </c>
      <c r="K37" s="26">
        <v>9726</v>
      </c>
      <c r="L37" s="26">
        <v>0</v>
      </c>
      <c r="M37" s="26">
        <v>0</v>
      </c>
      <c r="N37" s="28">
        <f t="shared" si="0"/>
        <v>23589</v>
      </c>
      <c r="O37" s="28">
        <v>30538</v>
      </c>
      <c r="P37" s="28">
        <v>33588</v>
      </c>
      <c r="Q37" s="28">
        <f t="shared" si="1"/>
        <v>9999</v>
      </c>
      <c r="R37" s="28">
        <f t="shared" si="2"/>
        <v>77.244744253061754</v>
      </c>
      <c r="S37" s="42">
        <v>0</v>
      </c>
      <c r="T37" s="28"/>
      <c r="U37" s="26"/>
    </row>
    <row r="38" spans="1:21" x14ac:dyDescent="0.2">
      <c r="A38" s="6" t="s">
        <v>42</v>
      </c>
      <c r="B38" s="26">
        <v>0</v>
      </c>
      <c r="C38" s="26">
        <v>0</v>
      </c>
      <c r="D38" s="26">
        <v>0</v>
      </c>
      <c r="E38" s="26">
        <v>0</v>
      </c>
      <c r="F38" s="26">
        <v>0</v>
      </c>
      <c r="G38" s="26">
        <v>0</v>
      </c>
      <c r="H38" s="26">
        <v>0</v>
      </c>
      <c r="I38" s="26">
        <v>0</v>
      </c>
      <c r="J38" s="26">
        <v>0</v>
      </c>
      <c r="K38" s="26">
        <v>0</v>
      </c>
      <c r="L38" s="26">
        <v>0</v>
      </c>
      <c r="M38" s="26">
        <v>0</v>
      </c>
      <c r="N38" s="28">
        <f t="shared" si="0"/>
        <v>0</v>
      </c>
      <c r="O38" s="28">
        <v>7258</v>
      </c>
      <c r="P38" s="28">
        <v>0</v>
      </c>
      <c r="Q38" s="28">
        <f t="shared" si="1"/>
        <v>0</v>
      </c>
      <c r="R38" s="28">
        <f t="shared" si="2"/>
        <v>0</v>
      </c>
      <c r="S38" s="42">
        <v>0</v>
      </c>
      <c r="T38" s="28"/>
      <c r="U38" s="26"/>
    </row>
    <row r="39" spans="1:21" x14ac:dyDescent="0.2">
      <c r="A39" s="6" t="s">
        <v>43</v>
      </c>
      <c r="B39" s="26">
        <v>0</v>
      </c>
      <c r="C39" s="26">
        <v>0</v>
      </c>
      <c r="D39" s="26">
        <v>689</v>
      </c>
      <c r="E39" s="26">
        <v>0</v>
      </c>
      <c r="F39" s="26">
        <v>0</v>
      </c>
      <c r="G39" s="26">
        <v>0</v>
      </c>
      <c r="H39" s="26">
        <v>0</v>
      </c>
      <c r="I39" s="26">
        <v>0</v>
      </c>
      <c r="J39" s="26">
        <v>0</v>
      </c>
      <c r="K39" s="26">
        <v>0</v>
      </c>
      <c r="L39" s="26">
        <v>0</v>
      </c>
      <c r="M39" s="26">
        <v>2123</v>
      </c>
      <c r="N39" s="28">
        <f t="shared" si="0"/>
        <v>2812</v>
      </c>
      <c r="O39" s="28">
        <v>7258</v>
      </c>
      <c r="P39" s="28">
        <v>7258</v>
      </c>
      <c r="Q39" s="28">
        <f t="shared" si="1"/>
        <v>4446</v>
      </c>
      <c r="R39" s="28">
        <f t="shared" si="2"/>
        <v>38.7434554973822</v>
      </c>
      <c r="S39" s="42">
        <v>5000</v>
      </c>
      <c r="T39" s="28"/>
      <c r="U39" s="26"/>
    </row>
    <row r="40" spans="1:21" x14ac:dyDescent="0.2">
      <c r="A40" s="6" t="s">
        <v>44</v>
      </c>
      <c r="B40" s="26">
        <v>0</v>
      </c>
      <c r="C40" s="26">
        <v>0</v>
      </c>
      <c r="D40" s="26">
        <v>0</v>
      </c>
      <c r="E40" s="26">
        <v>0</v>
      </c>
      <c r="F40" s="26">
        <v>0</v>
      </c>
      <c r="G40" s="26">
        <v>0</v>
      </c>
      <c r="H40" s="26">
        <v>22009</v>
      </c>
      <c r="I40" s="26">
        <v>0</v>
      </c>
      <c r="J40" s="26">
        <v>0</v>
      </c>
      <c r="K40" s="26">
        <v>18567</v>
      </c>
      <c r="L40" s="26">
        <v>0</v>
      </c>
      <c r="M40" s="26">
        <v>4312</v>
      </c>
      <c r="N40" s="28">
        <f t="shared" si="0"/>
        <v>44888</v>
      </c>
      <c r="O40" s="28">
        <v>43175</v>
      </c>
      <c r="P40" s="28">
        <v>47487</v>
      </c>
      <c r="Q40" s="28">
        <f t="shared" si="1"/>
        <v>2599</v>
      </c>
      <c r="R40" s="28">
        <f t="shared" si="2"/>
        <v>103.96757382744644</v>
      </c>
      <c r="S40" s="43">
        <v>0</v>
      </c>
      <c r="T40" s="28"/>
      <c r="U40" s="26"/>
    </row>
    <row r="41" spans="1:21" x14ac:dyDescent="0.2">
      <c r="A41" s="6" t="s">
        <v>45</v>
      </c>
      <c r="B41" s="26">
        <v>0</v>
      </c>
      <c r="C41" s="26">
        <v>29429</v>
      </c>
      <c r="D41" s="26">
        <v>0</v>
      </c>
      <c r="E41" s="26">
        <v>0</v>
      </c>
      <c r="F41" s="26">
        <v>0</v>
      </c>
      <c r="G41" s="26">
        <v>0</v>
      </c>
      <c r="H41" s="26">
        <v>0</v>
      </c>
      <c r="I41" s="26">
        <v>32612</v>
      </c>
      <c r="J41" s="26">
        <v>0</v>
      </c>
      <c r="K41" s="26">
        <v>33364</v>
      </c>
      <c r="L41" s="26">
        <v>0</v>
      </c>
      <c r="M41" s="26">
        <v>33131</v>
      </c>
      <c r="N41" s="28">
        <f t="shared" si="0"/>
        <v>128536</v>
      </c>
      <c r="O41" s="28">
        <v>142160</v>
      </c>
      <c r="P41" s="28">
        <v>156359</v>
      </c>
      <c r="Q41" s="28">
        <f t="shared" si="1"/>
        <v>27823</v>
      </c>
      <c r="R41" s="28">
        <f t="shared" si="2"/>
        <v>90.416432189082727</v>
      </c>
      <c r="S41" s="42">
        <v>20000</v>
      </c>
      <c r="T41" s="28"/>
      <c r="U41" s="26"/>
    </row>
    <row r="42" spans="1:21" x14ac:dyDescent="0.2">
      <c r="A42" s="6" t="s">
        <v>46</v>
      </c>
      <c r="B42" s="26">
        <v>0</v>
      </c>
      <c r="C42" s="26">
        <v>0</v>
      </c>
      <c r="D42" s="26">
        <v>0</v>
      </c>
      <c r="E42" s="26">
        <v>0</v>
      </c>
      <c r="F42" s="26">
        <v>0</v>
      </c>
      <c r="G42" s="26">
        <v>0</v>
      </c>
      <c r="H42" s="26">
        <v>0</v>
      </c>
      <c r="I42" s="26">
        <v>0</v>
      </c>
      <c r="J42" s="26">
        <v>24220</v>
      </c>
      <c r="K42" s="26">
        <v>0</v>
      </c>
      <c r="L42" s="26">
        <v>0</v>
      </c>
      <c r="M42" s="26">
        <v>0</v>
      </c>
      <c r="N42" s="28">
        <f t="shared" si="0"/>
        <v>24220</v>
      </c>
      <c r="O42" s="28">
        <v>24220</v>
      </c>
      <c r="P42" s="28">
        <v>26639</v>
      </c>
      <c r="Q42" s="28">
        <f t="shared" si="1"/>
        <v>2419</v>
      </c>
      <c r="R42" s="28">
        <f t="shared" si="2"/>
        <v>100</v>
      </c>
      <c r="S42" s="42">
        <v>0</v>
      </c>
      <c r="T42" s="28"/>
      <c r="U42" s="26"/>
    </row>
    <row r="43" spans="1:21" x14ac:dyDescent="0.2">
      <c r="A43" s="6" t="s">
        <v>47</v>
      </c>
      <c r="B43" s="26">
        <v>0</v>
      </c>
      <c r="C43" s="26">
        <v>0</v>
      </c>
      <c r="D43" s="26">
        <v>0</v>
      </c>
      <c r="E43" s="26">
        <v>0</v>
      </c>
      <c r="F43" s="26">
        <v>0</v>
      </c>
      <c r="G43" s="26">
        <v>0</v>
      </c>
      <c r="H43" s="26">
        <v>0</v>
      </c>
      <c r="I43" s="26">
        <v>0</v>
      </c>
      <c r="J43" s="26">
        <v>0</v>
      </c>
      <c r="K43" s="26">
        <v>0</v>
      </c>
      <c r="L43" s="26">
        <v>0</v>
      </c>
      <c r="M43" s="26">
        <v>0</v>
      </c>
      <c r="N43" s="28">
        <f t="shared" si="0"/>
        <v>0</v>
      </c>
      <c r="O43" s="28">
        <v>7258</v>
      </c>
      <c r="P43" s="28">
        <v>0</v>
      </c>
      <c r="Q43" s="28">
        <f t="shared" si="1"/>
        <v>0</v>
      </c>
      <c r="R43" s="28">
        <f t="shared" si="2"/>
        <v>0</v>
      </c>
      <c r="S43" s="42">
        <v>0</v>
      </c>
      <c r="T43" s="28"/>
      <c r="U43" s="26"/>
    </row>
    <row r="44" spans="1:21" x14ac:dyDescent="0.2">
      <c r="A44" s="6" t="s">
        <v>48</v>
      </c>
      <c r="B44" s="26">
        <v>0</v>
      </c>
      <c r="C44" s="26">
        <v>0</v>
      </c>
      <c r="D44" s="26">
        <v>0</v>
      </c>
      <c r="E44" s="26">
        <v>0</v>
      </c>
      <c r="F44" s="26">
        <v>0</v>
      </c>
      <c r="G44" s="26">
        <v>0</v>
      </c>
      <c r="H44" s="26">
        <v>0</v>
      </c>
      <c r="I44" s="26">
        <v>0</v>
      </c>
      <c r="J44" s="26">
        <v>0</v>
      </c>
      <c r="K44" s="26">
        <v>0</v>
      </c>
      <c r="L44" s="26">
        <v>0</v>
      </c>
      <c r="M44" s="26">
        <v>18532</v>
      </c>
      <c r="N44" s="28">
        <f t="shared" si="0"/>
        <v>18532</v>
      </c>
      <c r="O44" s="28">
        <v>16849</v>
      </c>
      <c r="P44" s="28">
        <v>18532</v>
      </c>
      <c r="Q44" s="28">
        <f t="shared" si="1"/>
        <v>0</v>
      </c>
      <c r="R44" s="28">
        <f t="shared" si="2"/>
        <v>109.98872336637189</v>
      </c>
      <c r="S44" s="41">
        <v>3532</v>
      </c>
      <c r="T44" s="28"/>
      <c r="U44" s="26"/>
    </row>
    <row r="45" spans="1:21" x14ac:dyDescent="0.2">
      <c r="A45" s="6" t="s">
        <v>49</v>
      </c>
      <c r="B45" s="26">
        <v>0</v>
      </c>
      <c r="C45" s="26">
        <v>0</v>
      </c>
      <c r="D45" s="26">
        <v>0</v>
      </c>
      <c r="E45" s="26">
        <v>0</v>
      </c>
      <c r="F45" s="26">
        <v>0</v>
      </c>
      <c r="G45" s="26">
        <v>0</v>
      </c>
      <c r="H45" s="26">
        <v>0</v>
      </c>
      <c r="I45" s="26">
        <v>0</v>
      </c>
      <c r="J45" s="26">
        <v>0</v>
      </c>
      <c r="K45" s="26">
        <v>0</v>
      </c>
      <c r="L45" s="26">
        <v>0</v>
      </c>
      <c r="M45" s="26">
        <v>0</v>
      </c>
      <c r="N45" s="28">
        <f t="shared" si="0"/>
        <v>0</v>
      </c>
      <c r="O45" s="28">
        <v>12636</v>
      </c>
      <c r="P45" s="28">
        <v>0</v>
      </c>
      <c r="Q45" s="28">
        <f t="shared" si="1"/>
        <v>0</v>
      </c>
      <c r="R45" s="28">
        <f t="shared" si="2"/>
        <v>0</v>
      </c>
      <c r="S45" s="42">
        <v>0</v>
      </c>
      <c r="T45" s="28"/>
      <c r="U45" s="26"/>
    </row>
    <row r="46" spans="1:21" x14ac:dyDescent="0.2">
      <c r="A46" s="6" t="s">
        <v>50</v>
      </c>
      <c r="B46" s="26">
        <v>0</v>
      </c>
      <c r="C46" s="26">
        <v>0</v>
      </c>
      <c r="D46" s="26">
        <v>0</v>
      </c>
      <c r="E46" s="26">
        <v>0</v>
      </c>
      <c r="F46" s="26">
        <v>0</v>
      </c>
      <c r="G46" s="26">
        <v>0</v>
      </c>
      <c r="H46" s="26">
        <v>0</v>
      </c>
      <c r="I46" s="26">
        <v>0</v>
      </c>
      <c r="J46" s="26">
        <v>0</v>
      </c>
      <c r="K46" s="26">
        <v>0</v>
      </c>
      <c r="L46" s="26">
        <v>0</v>
      </c>
      <c r="M46" s="26">
        <v>16216</v>
      </c>
      <c r="N46" s="28">
        <f t="shared" si="0"/>
        <v>16216</v>
      </c>
      <c r="O46" s="28">
        <v>14743</v>
      </c>
      <c r="P46" s="28">
        <v>16216</v>
      </c>
      <c r="Q46" s="28">
        <f t="shared" si="1"/>
        <v>0</v>
      </c>
      <c r="R46" s="28">
        <f t="shared" si="2"/>
        <v>109.99118225598589</v>
      </c>
      <c r="S46" s="42">
        <v>0</v>
      </c>
      <c r="T46" s="28"/>
      <c r="U46" s="26"/>
    </row>
    <row r="47" spans="1:21" x14ac:dyDescent="0.2">
      <c r="A47" s="6" t="s">
        <v>51</v>
      </c>
      <c r="B47" s="26">
        <v>0</v>
      </c>
      <c r="C47" s="26">
        <v>0</v>
      </c>
      <c r="D47" s="26">
        <v>0</v>
      </c>
      <c r="E47" s="26">
        <v>0</v>
      </c>
      <c r="F47" s="26">
        <v>0</v>
      </c>
      <c r="G47" s="26">
        <v>0</v>
      </c>
      <c r="H47" s="26">
        <v>0</v>
      </c>
      <c r="I47" s="26">
        <v>0</v>
      </c>
      <c r="J47" s="26">
        <v>0</v>
      </c>
      <c r="K47" s="26">
        <v>0</v>
      </c>
      <c r="L47" s="26">
        <v>0</v>
      </c>
      <c r="M47" s="26">
        <v>0</v>
      </c>
      <c r="N47" s="28">
        <f t="shared" si="0"/>
        <v>0</v>
      </c>
      <c r="O47" s="28">
        <v>7371</v>
      </c>
      <c r="P47" s="28">
        <v>0</v>
      </c>
      <c r="Q47" s="28">
        <f t="shared" si="1"/>
        <v>0</v>
      </c>
      <c r="R47" s="28">
        <f t="shared" si="2"/>
        <v>0</v>
      </c>
      <c r="S47" s="42">
        <v>0</v>
      </c>
      <c r="T47" s="28"/>
      <c r="U47" s="26"/>
    </row>
    <row r="48" spans="1:21" x14ac:dyDescent="0.2">
      <c r="A48" s="6" t="s">
        <v>52</v>
      </c>
      <c r="B48" s="26">
        <v>0</v>
      </c>
      <c r="C48" s="26">
        <v>0</v>
      </c>
      <c r="D48" s="26">
        <v>0</v>
      </c>
      <c r="E48" s="26">
        <v>0</v>
      </c>
      <c r="F48" s="26">
        <v>0</v>
      </c>
      <c r="G48" s="26">
        <v>0</v>
      </c>
      <c r="H48" s="26">
        <v>0</v>
      </c>
      <c r="I48" s="26">
        <v>0</v>
      </c>
      <c r="J48" s="26">
        <v>0</v>
      </c>
      <c r="K48" s="26">
        <v>0</v>
      </c>
      <c r="L48" s="26">
        <v>0</v>
      </c>
      <c r="M48" s="26">
        <v>0</v>
      </c>
      <c r="N48" s="28">
        <f t="shared" si="0"/>
        <v>0</v>
      </c>
      <c r="O48" s="28">
        <v>7258</v>
      </c>
      <c r="P48" s="28">
        <v>0</v>
      </c>
      <c r="Q48" s="28">
        <f t="shared" si="1"/>
        <v>0</v>
      </c>
      <c r="R48" s="28">
        <f t="shared" si="2"/>
        <v>0</v>
      </c>
      <c r="S48" s="42">
        <v>0</v>
      </c>
      <c r="T48" s="28"/>
      <c r="U48" s="26"/>
    </row>
    <row r="49" spans="1:35" x14ac:dyDescent="0.2">
      <c r="A49" s="6" t="s">
        <v>53</v>
      </c>
      <c r="B49" s="26">
        <v>0</v>
      </c>
      <c r="C49" s="26">
        <v>0</v>
      </c>
      <c r="D49" s="26">
        <v>0</v>
      </c>
      <c r="E49" s="26">
        <v>0</v>
      </c>
      <c r="F49" s="26">
        <v>0</v>
      </c>
      <c r="G49" s="26">
        <v>0</v>
      </c>
      <c r="H49" s="26">
        <v>0</v>
      </c>
      <c r="I49" s="26">
        <v>0</v>
      </c>
      <c r="J49" s="26">
        <v>0</v>
      </c>
      <c r="K49" s="26">
        <v>0</v>
      </c>
      <c r="L49" s="26">
        <v>0</v>
      </c>
      <c r="M49" s="26">
        <v>12394</v>
      </c>
      <c r="N49" s="28">
        <f t="shared" si="0"/>
        <v>12394</v>
      </c>
      <c r="O49" s="28">
        <v>12636</v>
      </c>
      <c r="P49" s="28">
        <v>13898</v>
      </c>
      <c r="Q49" s="28">
        <f t="shared" si="1"/>
        <v>1504</v>
      </c>
      <c r="R49" s="28">
        <f t="shared" si="2"/>
        <v>98.084836973725857</v>
      </c>
      <c r="S49" s="42">
        <v>1598</v>
      </c>
      <c r="T49" s="28"/>
      <c r="U49" s="26"/>
    </row>
    <row r="50" spans="1:35" x14ac:dyDescent="0.2">
      <c r="A50" s="6" t="s">
        <v>54</v>
      </c>
      <c r="B50" s="26"/>
      <c r="C50" s="26"/>
      <c r="D50" s="26"/>
      <c r="E50" s="26"/>
      <c r="F50" s="26"/>
      <c r="G50" s="27"/>
      <c r="H50" s="27"/>
      <c r="I50" s="27"/>
      <c r="J50" s="27"/>
      <c r="K50" s="27"/>
      <c r="L50" s="27"/>
      <c r="M50" s="27"/>
      <c r="N50" s="29"/>
      <c r="O50" s="29"/>
      <c r="P50" s="29"/>
    </row>
    <row r="51" spans="1:35" s="2" customFormat="1" x14ac:dyDescent="0.2">
      <c r="A51" s="30" t="s">
        <v>55</v>
      </c>
      <c r="B51" s="31">
        <f t="shared" ref="B51:M51" si="3">SUM(B10:B49)</f>
        <v>1114</v>
      </c>
      <c r="C51" s="31">
        <f t="shared" si="3"/>
        <v>98652</v>
      </c>
      <c r="D51" s="31">
        <f t="shared" si="3"/>
        <v>32910</v>
      </c>
      <c r="E51" s="31">
        <f t="shared" si="3"/>
        <v>44831</v>
      </c>
      <c r="F51" s="31">
        <f t="shared" si="3"/>
        <v>49043</v>
      </c>
      <c r="G51" s="31">
        <f t="shared" si="3"/>
        <v>57682</v>
      </c>
      <c r="H51" s="31">
        <f t="shared" si="3"/>
        <v>99414</v>
      </c>
      <c r="I51" s="31">
        <f t="shared" si="3"/>
        <v>58579</v>
      </c>
      <c r="J51" s="31">
        <f t="shared" si="3"/>
        <v>34947</v>
      </c>
      <c r="K51" s="31">
        <f t="shared" si="3"/>
        <v>127275</v>
      </c>
      <c r="L51" s="31">
        <f t="shared" si="3"/>
        <v>35276</v>
      </c>
      <c r="M51" s="31">
        <f t="shared" si="3"/>
        <v>262613</v>
      </c>
      <c r="N51" s="31">
        <f>SUM(N10:N50)</f>
        <v>902336</v>
      </c>
      <c r="O51" s="31">
        <f>SUM(O10:O50)</f>
        <v>1117195</v>
      </c>
      <c r="P51" s="31">
        <f>SUM(P10:P50)</f>
        <v>1117195</v>
      </c>
      <c r="Q51" s="31">
        <f>SUM(Q10:Q50)</f>
        <v>214859</v>
      </c>
      <c r="R51" s="32">
        <f t="shared" si="2"/>
        <v>80.767994844230415</v>
      </c>
      <c r="S51" s="31">
        <f>SUM(S10:S50)</f>
        <v>179801</v>
      </c>
      <c r="T51" s="26"/>
      <c r="U51" s="26"/>
      <c r="V51" s="6"/>
      <c r="W51" s="6"/>
      <c r="X51" s="6"/>
      <c r="Y51" s="6"/>
      <c r="Z51" s="6"/>
      <c r="AA51" s="6"/>
      <c r="AB51" s="6"/>
      <c r="AC51" s="6"/>
      <c r="AD51" s="6"/>
      <c r="AE51" s="6"/>
      <c r="AF51" s="6"/>
      <c r="AG51" s="6"/>
      <c r="AH51" s="6"/>
      <c r="AI51" s="6"/>
    </row>
    <row r="52" spans="1:35" s="279" customFormat="1" x14ac:dyDescent="0.2">
      <c r="A52" s="299" t="s">
        <v>442</v>
      </c>
      <c r="B52" s="363"/>
      <c r="C52" s="363"/>
      <c r="D52" s="363"/>
      <c r="E52" s="363"/>
      <c r="F52" s="363"/>
      <c r="G52" s="363"/>
      <c r="H52" s="363"/>
      <c r="I52" s="363"/>
      <c r="J52" s="363"/>
      <c r="K52" s="363"/>
      <c r="L52" s="363"/>
      <c r="M52" s="300"/>
      <c r="N52" s="300"/>
      <c r="O52" s="300"/>
      <c r="P52" s="364"/>
      <c r="Q52" s="365"/>
      <c r="U52" s="321"/>
    </row>
    <row r="53" spans="1:35" ht="12.75" customHeight="1" x14ac:dyDescent="0.2">
      <c r="A53" s="6" t="s">
        <v>424</v>
      </c>
      <c r="B53" s="26"/>
      <c r="C53" s="26"/>
      <c r="D53" s="26"/>
      <c r="E53" s="26"/>
      <c r="F53" s="26"/>
      <c r="O53" s="28"/>
      <c r="P53" s="28"/>
    </row>
    <row r="54" spans="1:35" ht="12.75" customHeight="1" x14ac:dyDescent="0.2">
      <c r="A54" s="6" t="s">
        <v>333</v>
      </c>
      <c r="C54" s="26"/>
      <c r="D54" s="26"/>
      <c r="E54" s="26"/>
      <c r="O54" s="28"/>
      <c r="P54" s="28"/>
    </row>
    <row r="55" spans="1:35" x14ac:dyDescent="0.2">
      <c r="A55" s="279" t="s">
        <v>389</v>
      </c>
      <c r="O55" s="28"/>
      <c r="P55" s="28"/>
    </row>
    <row r="56" spans="1:35" x14ac:dyDescent="0.2">
      <c r="E56" s="26"/>
    </row>
  </sheetData>
  <pageMargins left="0.43" right="0.16" top="0.56999999999999995" bottom="0.44" header="0.5" footer="0.4"/>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U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10" customWidth="1"/>
    <col min="15" max="15" width="15.85546875" style="10" customWidth="1"/>
    <col min="16" max="18" width="12" style="6" customWidth="1"/>
    <col min="19" max="19" width="13.140625" style="6" customWidth="1"/>
    <col min="20" max="20" width="11.42578125" style="6" customWidth="1"/>
    <col min="21" max="16384" width="9.140625" style="6"/>
  </cols>
  <sheetData>
    <row r="1" spans="1:20" ht="12.75" customHeight="1" x14ac:dyDescent="0.2">
      <c r="A1" s="2" t="s">
        <v>374</v>
      </c>
      <c r="B1" s="251"/>
      <c r="C1" s="251"/>
      <c r="D1" s="251"/>
      <c r="E1" s="251"/>
      <c r="F1" s="251"/>
      <c r="G1" s="251"/>
      <c r="H1" s="251"/>
      <c r="I1" s="251"/>
      <c r="J1" s="251"/>
      <c r="K1" s="251"/>
      <c r="L1" s="251"/>
      <c r="M1" s="251"/>
      <c r="N1" s="251"/>
      <c r="O1" s="251"/>
    </row>
    <row r="2" spans="1:20" ht="12.75" customHeight="1" x14ac:dyDescent="0.25">
      <c r="A2" s="3"/>
      <c r="B2" s="3"/>
      <c r="C2" s="3"/>
      <c r="D2" s="3"/>
      <c r="E2" s="3"/>
      <c r="F2" s="3"/>
      <c r="G2" s="3"/>
      <c r="H2" s="3"/>
      <c r="I2" s="3"/>
      <c r="J2" s="3"/>
      <c r="K2" s="3"/>
      <c r="L2" s="3"/>
      <c r="M2" s="3"/>
      <c r="N2" s="4"/>
      <c r="O2" s="4"/>
    </row>
    <row r="3" spans="1:20" ht="12.75" customHeight="1" x14ac:dyDescent="0.25">
      <c r="A3" s="3"/>
      <c r="B3" s="7" t="s">
        <v>0</v>
      </c>
      <c r="C3" s="3"/>
      <c r="D3" s="3"/>
      <c r="E3" s="3"/>
      <c r="F3" s="3"/>
      <c r="G3" s="3"/>
      <c r="H3" s="3"/>
      <c r="I3" s="3"/>
      <c r="J3" s="3"/>
      <c r="K3" s="3"/>
      <c r="L3" s="3"/>
      <c r="M3" s="3"/>
      <c r="N3" s="4"/>
      <c r="O3" s="4"/>
    </row>
    <row r="4" spans="1:20" ht="12.75" customHeight="1" x14ac:dyDescent="0.2">
      <c r="B4" s="8">
        <v>41183</v>
      </c>
      <c r="C4" s="8">
        <v>41214</v>
      </c>
      <c r="D4" s="8">
        <v>41244</v>
      </c>
      <c r="E4" s="8">
        <v>41275</v>
      </c>
      <c r="F4" s="8">
        <v>41306</v>
      </c>
      <c r="G4" s="8">
        <v>41334</v>
      </c>
      <c r="H4" s="8">
        <v>41365</v>
      </c>
      <c r="I4" s="8">
        <v>41395</v>
      </c>
      <c r="J4" s="8">
        <v>41426</v>
      </c>
      <c r="K4" s="8">
        <v>41456</v>
      </c>
      <c r="L4" s="8">
        <v>41487</v>
      </c>
      <c r="M4" s="8">
        <v>41518</v>
      </c>
      <c r="N4" s="9" t="s">
        <v>3</v>
      </c>
      <c r="O4" s="10" t="s">
        <v>64</v>
      </c>
      <c r="P4" s="6" t="s">
        <v>135</v>
      </c>
    </row>
    <row r="5" spans="1:20" ht="12.75" customHeight="1" x14ac:dyDescent="0.2">
      <c r="A5" s="12"/>
      <c r="B5" s="13"/>
      <c r="C5" s="13"/>
      <c r="D5" s="14"/>
      <c r="E5" s="14"/>
      <c r="F5" s="15"/>
      <c r="G5" s="15"/>
      <c r="H5" s="15"/>
      <c r="I5" s="15"/>
      <c r="J5" s="16"/>
      <c r="K5" s="16"/>
      <c r="L5" s="16"/>
      <c r="M5" s="17"/>
      <c r="N5" s="11" t="s">
        <v>9</v>
      </c>
      <c r="O5" s="11" t="s">
        <v>61</v>
      </c>
      <c r="P5" s="19"/>
      <c r="Q5" s="19"/>
      <c r="R5" s="19"/>
      <c r="S5" s="19"/>
      <c r="T5" s="19"/>
    </row>
    <row r="6" spans="1:20" ht="12.75" customHeight="1" x14ac:dyDescent="0.2">
      <c r="A6" s="19"/>
      <c r="B6" s="20"/>
      <c r="C6" s="20"/>
      <c r="D6" s="21"/>
      <c r="E6" s="21"/>
      <c r="F6" s="22"/>
      <c r="G6" s="18"/>
      <c r="H6" s="18"/>
      <c r="I6" s="18"/>
      <c r="J6" s="18"/>
      <c r="K6" s="18"/>
      <c r="L6" s="18"/>
      <c r="M6" s="18"/>
      <c r="N6" s="23"/>
      <c r="O6" s="23"/>
    </row>
    <row r="7" spans="1:20" ht="12.75" customHeight="1" x14ac:dyDescent="0.2">
      <c r="A7" s="24"/>
      <c r="B7" s="24"/>
      <c r="C7" s="24"/>
      <c r="D7" s="24"/>
      <c r="E7" s="24"/>
      <c r="F7" s="24"/>
      <c r="G7" s="35" t="s">
        <v>13</v>
      </c>
      <c r="H7" s="24"/>
      <c r="I7" s="24"/>
      <c r="J7" s="24"/>
      <c r="K7" s="24"/>
      <c r="L7" s="24"/>
      <c r="M7" s="24"/>
      <c r="N7" s="24"/>
      <c r="O7" s="24"/>
    </row>
    <row r="8" spans="1:20" ht="12.75" customHeight="1" x14ac:dyDescent="0.2">
      <c r="A8" s="24"/>
      <c r="B8" s="24"/>
      <c r="C8" s="24"/>
      <c r="D8" s="24"/>
      <c r="E8" s="24"/>
      <c r="F8" s="24"/>
      <c r="G8" s="24"/>
      <c r="H8" s="24"/>
      <c r="I8" s="24"/>
      <c r="J8" s="24"/>
      <c r="K8" s="24"/>
      <c r="L8" s="24"/>
      <c r="M8" s="24"/>
      <c r="N8" s="24"/>
      <c r="O8" s="24"/>
    </row>
    <row r="9" spans="1:20" ht="12.75" customHeight="1" x14ac:dyDescent="0.2">
      <c r="A9" s="6" t="s">
        <v>15</v>
      </c>
      <c r="B9" s="26">
        <v>95</v>
      </c>
      <c r="C9" s="26">
        <v>4738</v>
      </c>
      <c r="D9" s="26">
        <v>418</v>
      </c>
      <c r="E9" s="26">
        <v>167</v>
      </c>
      <c r="F9" s="26">
        <v>209</v>
      </c>
      <c r="G9" s="26">
        <v>0</v>
      </c>
      <c r="H9" s="26">
        <v>0</v>
      </c>
      <c r="I9" s="26">
        <v>0</v>
      </c>
      <c r="J9" s="26">
        <v>0</v>
      </c>
      <c r="K9" s="26">
        <v>0</v>
      </c>
      <c r="L9" s="26">
        <v>0</v>
      </c>
      <c r="M9" s="26">
        <v>473</v>
      </c>
      <c r="N9" s="28">
        <f>SUM(B9:M9)</f>
        <v>6100</v>
      </c>
      <c r="O9" s="28">
        <v>46154</v>
      </c>
      <c r="P9" s="28">
        <f>O9-N9</f>
        <v>40054</v>
      </c>
      <c r="Q9" s="28"/>
      <c r="R9" s="28"/>
      <c r="S9" s="28"/>
      <c r="T9" s="26"/>
    </row>
    <row r="10" spans="1:20" ht="12.75" customHeight="1" x14ac:dyDescent="0.2">
      <c r="A10" s="6" t="s">
        <v>16</v>
      </c>
      <c r="B10" s="26">
        <v>2363</v>
      </c>
      <c r="C10" s="26">
        <v>27000</v>
      </c>
      <c r="D10" s="26">
        <v>0</v>
      </c>
      <c r="E10" s="26">
        <v>0</v>
      </c>
      <c r="F10" s="26">
        <v>0</v>
      </c>
      <c r="G10" s="26">
        <v>0</v>
      </c>
      <c r="H10" s="26">
        <v>0</v>
      </c>
      <c r="I10" s="26">
        <v>0</v>
      </c>
      <c r="J10" s="26">
        <v>0</v>
      </c>
      <c r="K10" s="26">
        <v>0</v>
      </c>
      <c r="L10" s="26">
        <v>0</v>
      </c>
      <c r="M10" s="26">
        <v>0</v>
      </c>
      <c r="N10" s="28">
        <f t="shared" ref="N10:N48" si="0">SUM(B10:M10)</f>
        <v>29363</v>
      </c>
      <c r="O10" s="28">
        <v>89087</v>
      </c>
      <c r="P10" s="28">
        <f t="shared" ref="P10:P48" si="1">O10-N10</f>
        <v>59724</v>
      </c>
      <c r="Q10" s="28"/>
      <c r="R10" s="28"/>
      <c r="S10" s="28"/>
      <c r="T10" s="26"/>
    </row>
    <row r="11" spans="1:20" ht="12.75" customHeight="1" x14ac:dyDescent="0.2">
      <c r="A11" s="6" t="s">
        <v>17</v>
      </c>
      <c r="B11" s="26">
        <v>0</v>
      </c>
      <c r="C11" s="26">
        <v>0</v>
      </c>
      <c r="D11" s="26">
        <v>0</v>
      </c>
      <c r="E11" s="26">
        <v>0</v>
      </c>
      <c r="F11" s="26">
        <v>0</v>
      </c>
      <c r="G11" s="26">
        <v>0</v>
      </c>
      <c r="H11" s="26">
        <v>0</v>
      </c>
      <c r="I11" s="26">
        <v>0</v>
      </c>
      <c r="J11" s="26">
        <v>0</v>
      </c>
      <c r="K11" s="26">
        <v>0</v>
      </c>
      <c r="L11" s="26">
        <v>0</v>
      </c>
      <c r="M11" s="26">
        <v>0</v>
      </c>
      <c r="N11" s="28">
        <f t="shared" si="0"/>
        <v>0</v>
      </c>
      <c r="O11" s="28">
        <v>7513</v>
      </c>
      <c r="P11" s="28">
        <f t="shared" si="1"/>
        <v>7513</v>
      </c>
      <c r="Q11" s="28"/>
      <c r="R11" s="28"/>
      <c r="S11" s="28"/>
      <c r="T11" s="26"/>
    </row>
    <row r="12" spans="1:20" x14ac:dyDescent="0.2">
      <c r="A12" s="6" t="s">
        <v>18</v>
      </c>
      <c r="B12" s="26">
        <v>0</v>
      </c>
      <c r="C12" s="26">
        <v>0</v>
      </c>
      <c r="D12" s="26">
        <v>0</v>
      </c>
      <c r="E12" s="26">
        <v>0</v>
      </c>
      <c r="F12" s="26">
        <v>0</v>
      </c>
      <c r="G12" s="26">
        <v>0</v>
      </c>
      <c r="H12" s="26">
        <v>0</v>
      </c>
      <c r="I12" s="26">
        <v>26</v>
      </c>
      <c r="J12" s="26">
        <v>0</v>
      </c>
      <c r="K12" s="26">
        <v>0</v>
      </c>
      <c r="L12" s="26">
        <v>0</v>
      </c>
      <c r="M12" s="26">
        <v>0</v>
      </c>
      <c r="N12" s="28">
        <f t="shared" si="0"/>
        <v>26</v>
      </c>
      <c r="O12" s="28">
        <v>11807</v>
      </c>
      <c r="P12" s="28">
        <f t="shared" si="1"/>
        <v>11781</v>
      </c>
      <c r="Q12" s="28"/>
      <c r="R12" s="28"/>
      <c r="S12" s="28"/>
      <c r="T12" s="26"/>
    </row>
    <row r="13" spans="1:20" x14ac:dyDescent="0.2">
      <c r="A13" s="6" t="s">
        <v>19</v>
      </c>
      <c r="B13" s="26">
        <v>0</v>
      </c>
      <c r="C13" s="26">
        <v>0</v>
      </c>
      <c r="D13" s="26">
        <v>0</v>
      </c>
      <c r="E13" s="26">
        <v>0</v>
      </c>
      <c r="F13" s="26">
        <v>8519</v>
      </c>
      <c r="G13" s="26">
        <v>0</v>
      </c>
      <c r="H13" s="26">
        <v>0</v>
      </c>
      <c r="I13" s="26">
        <v>0</v>
      </c>
      <c r="J13" s="26">
        <v>0</v>
      </c>
      <c r="K13" s="26">
        <v>0</v>
      </c>
      <c r="L13" s="26">
        <v>0</v>
      </c>
      <c r="M13" s="26">
        <v>0</v>
      </c>
      <c r="N13" s="28">
        <f t="shared" si="0"/>
        <v>8519</v>
      </c>
      <c r="O13" s="28">
        <v>8587</v>
      </c>
      <c r="P13" s="28">
        <f t="shared" si="1"/>
        <v>68</v>
      </c>
      <c r="Q13" s="28"/>
      <c r="R13" s="28"/>
      <c r="S13" s="28"/>
      <c r="T13" s="26"/>
    </row>
    <row r="14" spans="1:20" x14ac:dyDescent="0.2">
      <c r="A14" s="6" t="s">
        <v>20</v>
      </c>
      <c r="B14" s="26">
        <v>27659</v>
      </c>
      <c r="C14" s="26">
        <v>77540</v>
      </c>
      <c r="D14" s="26">
        <v>39820</v>
      </c>
      <c r="E14" s="26">
        <v>1745</v>
      </c>
      <c r="F14" s="26">
        <v>0</v>
      </c>
      <c r="G14" s="26">
        <v>0</v>
      </c>
      <c r="H14" s="26">
        <v>0</v>
      </c>
      <c r="I14" s="26">
        <v>0</v>
      </c>
      <c r="J14" s="26">
        <v>108</v>
      </c>
      <c r="K14" s="26">
        <v>0</v>
      </c>
      <c r="L14" s="26">
        <v>0</v>
      </c>
      <c r="M14" s="26">
        <v>0</v>
      </c>
      <c r="N14" s="28">
        <f t="shared" si="0"/>
        <v>146872</v>
      </c>
      <c r="O14" s="28">
        <v>155634</v>
      </c>
      <c r="P14" s="28">
        <f t="shared" si="1"/>
        <v>8762</v>
      </c>
      <c r="Q14" s="28"/>
      <c r="R14" s="28"/>
      <c r="S14" s="28"/>
      <c r="T14" s="26"/>
    </row>
    <row r="15" spans="1:20" x14ac:dyDescent="0.2">
      <c r="A15" s="6" t="s">
        <v>21</v>
      </c>
      <c r="B15" s="26">
        <v>95</v>
      </c>
      <c r="C15" s="26">
        <v>522</v>
      </c>
      <c r="D15" s="26">
        <v>745</v>
      </c>
      <c r="E15" s="26">
        <v>1014</v>
      </c>
      <c r="F15" s="26">
        <v>172</v>
      </c>
      <c r="G15" s="26">
        <v>444</v>
      </c>
      <c r="H15" s="26">
        <v>948</v>
      </c>
      <c r="I15" s="26">
        <v>1458</v>
      </c>
      <c r="J15" s="26">
        <v>664</v>
      </c>
      <c r="K15" s="26">
        <v>547</v>
      </c>
      <c r="L15" s="26">
        <v>871</v>
      </c>
      <c r="M15" s="26">
        <v>15204</v>
      </c>
      <c r="N15" s="28">
        <f t="shared" si="0"/>
        <v>22684</v>
      </c>
      <c r="O15" s="28">
        <v>25760</v>
      </c>
      <c r="P15" s="28">
        <f t="shared" si="1"/>
        <v>3076</v>
      </c>
      <c r="Q15" s="28"/>
      <c r="R15" s="28"/>
      <c r="S15" s="28"/>
      <c r="T15" s="26"/>
    </row>
    <row r="16" spans="1:20" x14ac:dyDescent="0.2">
      <c r="A16" s="6" t="s">
        <v>22</v>
      </c>
      <c r="B16" s="26">
        <v>0</v>
      </c>
      <c r="C16" s="26">
        <v>0</v>
      </c>
      <c r="D16" s="26">
        <v>0</v>
      </c>
      <c r="E16" s="26">
        <v>0</v>
      </c>
      <c r="F16" s="26">
        <v>0</v>
      </c>
      <c r="G16" s="26">
        <v>0</v>
      </c>
      <c r="H16" s="26">
        <v>0</v>
      </c>
      <c r="I16" s="26">
        <v>0</v>
      </c>
      <c r="J16" s="26">
        <v>0</v>
      </c>
      <c r="K16" s="26">
        <v>0</v>
      </c>
      <c r="L16" s="26">
        <v>0</v>
      </c>
      <c r="M16" s="26">
        <v>0</v>
      </c>
      <c r="N16" s="28">
        <f t="shared" si="0"/>
        <v>0</v>
      </c>
      <c r="O16" s="28">
        <v>7258</v>
      </c>
      <c r="P16" s="28">
        <f t="shared" si="1"/>
        <v>7258</v>
      </c>
      <c r="Q16" s="28"/>
      <c r="R16" s="28"/>
      <c r="S16" s="28"/>
      <c r="T16" s="26"/>
    </row>
    <row r="17" spans="1:20" x14ac:dyDescent="0.2">
      <c r="A17" s="6" t="s">
        <v>23</v>
      </c>
      <c r="B17" s="26">
        <v>21</v>
      </c>
      <c r="C17" s="26">
        <v>0</v>
      </c>
      <c r="D17" s="26">
        <v>42</v>
      </c>
      <c r="E17" s="26">
        <v>20</v>
      </c>
      <c r="F17" s="26">
        <v>0</v>
      </c>
      <c r="G17" s="26">
        <v>16014</v>
      </c>
      <c r="H17" s="26">
        <v>0</v>
      </c>
      <c r="I17" s="26">
        <v>0</v>
      </c>
      <c r="J17" s="26">
        <v>0</v>
      </c>
      <c r="K17" s="26">
        <v>0</v>
      </c>
      <c r="L17" s="26">
        <v>0</v>
      </c>
      <c r="M17" s="26">
        <v>0</v>
      </c>
      <c r="N17" s="28">
        <f t="shared" si="0"/>
        <v>16097</v>
      </c>
      <c r="O17" s="28">
        <v>16100</v>
      </c>
      <c r="P17" s="28">
        <f t="shared" si="1"/>
        <v>3</v>
      </c>
      <c r="Q17" s="28"/>
      <c r="R17" s="28"/>
      <c r="S17" s="28"/>
      <c r="T17" s="26"/>
    </row>
    <row r="18" spans="1:20" x14ac:dyDescent="0.2">
      <c r="A18" s="6" t="s">
        <v>24</v>
      </c>
      <c r="B18" s="26">
        <v>0</v>
      </c>
      <c r="C18" s="26">
        <v>0</v>
      </c>
      <c r="D18" s="26">
        <v>0</v>
      </c>
      <c r="E18" s="26">
        <v>0</v>
      </c>
      <c r="F18" s="26">
        <v>0</v>
      </c>
      <c r="G18" s="26">
        <v>0</v>
      </c>
      <c r="H18" s="26">
        <v>0</v>
      </c>
      <c r="I18" s="26">
        <v>0</v>
      </c>
      <c r="J18" s="26">
        <v>0</v>
      </c>
      <c r="K18" s="26">
        <v>0</v>
      </c>
      <c r="L18" s="26">
        <v>0</v>
      </c>
      <c r="M18" s="26">
        <v>0</v>
      </c>
      <c r="N18" s="28">
        <f t="shared" si="0"/>
        <v>0</v>
      </c>
      <c r="O18" s="28">
        <v>7258</v>
      </c>
      <c r="P18" s="28">
        <f t="shared" si="1"/>
        <v>7258</v>
      </c>
      <c r="Q18" s="28"/>
      <c r="R18" s="28"/>
      <c r="S18" s="28"/>
      <c r="T18" s="26"/>
    </row>
    <row r="19" spans="1:20" x14ac:dyDescent="0.2">
      <c r="A19" s="6" t="s">
        <v>25</v>
      </c>
      <c r="B19" s="26">
        <v>0</v>
      </c>
      <c r="C19" s="26">
        <v>0</v>
      </c>
      <c r="D19" s="26">
        <v>0</v>
      </c>
      <c r="E19" s="26">
        <v>6263</v>
      </c>
      <c r="F19" s="26">
        <v>28285</v>
      </c>
      <c r="G19" s="26">
        <v>7453</v>
      </c>
      <c r="H19" s="26">
        <v>7453</v>
      </c>
      <c r="I19" s="26">
        <v>36302</v>
      </c>
      <c r="J19" s="26">
        <v>8045</v>
      </c>
      <c r="K19" s="26">
        <v>237</v>
      </c>
      <c r="L19" s="26">
        <v>971</v>
      </c>
      <c r="M19" s="26">
        <v>426</v>
      </c>
      <c r="N19" s="28">
        <f t="shared" si="0"/>
        <v>95435</v>
      </c>
      <c r="O19" s="28">
        <v>188908</v>
      </c>
      <c r="P19" s="28">
        <f t="shared" si="1"/>
        <v>93473</v>
      </c>
      <c r="Q19" s="28"/>
      <c r="R19" s="28"/>
      <c r="S19" s="28"/>
      <c r="T19" s="26"/>
    </row>
    <row r="20" spans="1:20" x14ac:dyDescent="0.2">
      <c r="A20" s="6" t="s">
        <v>26</v>
      </c>
      <c r="B20" s="26">
        <v>0</v>
      </c>
      <c r="C20" s="26">
        <v>0</v>
      </c>
      <c r="D20" s="26">
        <v>0</v>
      </c>
      <c r="E20" s="26">
        <v>0</v>
      </c>
      <c r="F20" s="26">
        <v>0</v>
      </c>
      <c r="G20" s="26">
        <v>0</v>
      </c>
      <c r="H20" s="26">
        <v>0</v>
      </c>
      <c r="I20" s="26">
        <v>0</v>
      </c>
      <c r="J20" s="26">
        <v>0</v>
      </c>
      <c r="K20" s="26">
        <v>0</v>
      </c>
      <c r="L20" s="26">
        <v>0</v>
      </c>
      <c r="M20" s="26">
        <v>11807</v>
      </c>
      <c r="N20" s="28">
        <f t="shared" si="0"/>
        <v>11807</v>
      </c>
      <c r="O20" s="28">
        <v>11807</v>
      </c>
      <c r="P20" s="28">
        <f t="shared" si="1"/>
        <v>0</v>
      </c>
      <c r="Q20" s="28"/>
      <c r="R20" s="28"/>
      <c r="S20" s="28"/>
      <c r="T20" s="26"/>
    </row>
    <row r="21" spans="1:20" x14ac:dyDescent="0.2">
      <c r="A21" s="6" t="s">
        <v>27</v>
      </c>
      <c r="B21" s="26">
        <v>0</v>
      </c>
      <c r="C21" s="26">
        <v>0</v>
      </c>
      <c r="D21" s="26">
        <v>7189</v>
      </c>
      <c r="E21" s="26">
        <v>20681</v>
      </c>
      <c r="F21" s="26">
        <v>0</v>
      </c>
      <c r="G21" s="26">
        <v>0</v>
      </c>
      <c r="H21" s="26">
        <v>0</v>
      </c>
      <c r="I21" s="26">
        <v>0</v>
      </c>
      <c r="J21" s="26">
        <v>0</v>
      </c>
      <c r="K21" s="26">
        <v>0</v>
      </c>
      <c r="L21" s="26">
        <v>0</v>
      </c>
      <c r="M21" s="26">
        <v>0</v>
      </c>
      <c r="N21" s="28">
        <f t="shared" si="0"/>
        <v>27870</v>
      </c>
      <c r="O21" s="28">
        <v>27907</v>
      </c>
      <c r="P21" s="28">
        <f t="shared" si="1"/>
        <v>37</v>
      </c>
      <c r="Q21" s="28"/>
      <c r="R21" s="28"/>
      <c r="S21" s="28"/>
      <c r="T21" s="26"/>
    </row>
    <row r="22" spans="1:20" x14ac:dyDescent="0.2">
      <c r="A22" s="6" t="s">
        <v>28</v>
      </c>
      <c r="B22" s="26">
        <v>0</v>
      </c>
      <c r="C22" s="26">
        <v>0</v>
      </c>
      <c r="D22" s="26">
        <v>0</v>
      </c>
      <c r="E22" s="26">
        <v>0</v>
      </c>
      <c r="F22" s="26">
        <v>0</v>
      </c>
      <c r="G22" s="26">
        <v>0</v>
      </c>
      <c r="H22" s="26">
        <v>0</v>
      </c>
      <c r="I22" s="26">
        <v>0</v>
      </c>
      <c r="J22" s="26">
        <v>0</v>
      </c>
      <c r="K22" s="26">
        <v>0</v>
      </c>
      <c r="L22" s="26">
        <v>0</v>
      </c>
      <c r="M22" s="26">
        <v>0</v>
      </c>
      <c r="N22" s="28">
        <f t="shared" si="0"/>
        <v>0</v>
      </c>
      <c r="O22" s="28">
        <v>9660</v>
      </c>
      <c r="P22" s="28">
        <f t="shared" si="1"/>
        <v>9660</v>
      </c>
      <c r="Q22" s="28"/>
      <c r="R22" s="28"/>
      <c r="S22" s="28"/>
      <c r="T22" s="26"/>
    </row>
    <row r="23" spans="1:20" x14ac:dyDescent="0.2">
      <c r="A23" s="6" t="s">
        <v>29</v>
      </c>
      <c r="B23" s="26">
        <v>0</v>
      </c>
      <c r="C23" s="26">
        <v>0</v>
      </c>
      <c r="D23" s="26">
        <v>0</v>
      </c>
      <c r="E23" s="26">
        <v>0</v>
      </c>
      <c r="F23" s="26">
        <v>0</v>
      </c>
      <c r="G23" s="26">
        <v>0</v>
      </c>
      <c r="H23" s="26">
        <v>0</v>
      </c>
      <c r="I23" s="26">
        <v>0</v>
      </c>
      <c r="J23" s="26">
        <v>0</v>
      </c>
      <c r="K23" s="26">
        <v>0</v>
      </c>
      <c r="L23" s="26">
        <v>0</v>
      </c>
      <c r="M23" s="26">
        <v>0</v>
      </c>
      <c r="N23" s="28">
        <f t="shared" si="0"/>
        <v>0</v>
      </c>
      <c r="O23" s="28">
        <v>7258</v>
      </c>
      <c r="P23" s="28">
        <f t="shared" si="1"/>
        <v>7258</v>
      </c>
      <c r="Q23" s="28"/>
      <c r="R23" s="28"/>
      <c r="S23" s="28"/>
      <c r="T23" s="26"/>
    </row>
    <row r="24" spans="1:20" x14ac:dyDescent="0.2">
      <c r="A24" s="6" t="s">
        <v>30</v>
      </c>
      <c r="B24" s="26">
        <v>0</v>
      </c>
      <c r="C24" s="26">
        <v>0</v>
      </c>
      <c r="D24" s="26">
        <v>28541</v>
      </c>
      <c r="E24" s="26">
        <v>0</v>
      </c>
      <c r="F24" s="26">
        <v>0</v>
      </c>
      <c r="G24" s="26">
        <v>0</v>
      </c>
      <c r="H24" s="26">
        <v>1490</v>
      </c>
      <c r="I24" s="26">
        <v>0</v>
      </c>
      <c r="J24" s="26">
        <v>6966</v>
      </c>
      <c r="K24" s="26">
        <v>0</v>
      </c>
      <c r="L24" s="26">
        <v>368</v>
      </c>
      <c r="M24" s="26">
        <v>0</v>
      </c>
      <c r="N24" s="28">
        <f t="shared" si="0"/>
        <v>37365</v>
      </c>
      <c r="O24" s="28">
        <v>51520</v>
      </c>
      <c r="P24" s="28">
        <f t="shared" si="1"/>
        <v>14155</v>
      </c>
      <c r="Q24" s="28"/>
      <c r="R24" s="28"/>
      <c r="S24" s="28"/>
      <c r="T24" s="26"/>
    </row>
    <row r="25" spans="1:20" x14ac:dyDescent="0.2">
      <c r="A25" s="6" t="s">
        <v>31</v>
      </c>
      <c r="B25" s="26">
        <v>0</v>
      </c>
      <c r="C25" s="26">
        <v>0</v>
      </c>
      <c r="D25" s="26">
        <v>0</v>
      </c>
      <c r="E25" s="26">
        <v>0</v>
      </c>
      <c r="F25" s="26">
        <v>0</v>
      </c>
      <c r="G25" s="26">
        <v>0</v>
      </c>
      <c r="H25" s="26">
        <v>0</v>
      </c>
      <c r="I25" s="26">
        <v>0</v>
      </c>
      <c r="J25" s="26">
        <v>0</v>
      </c>
      <c r="K25" s="26">
        <v>0</v>
      </c>
      <c r="L25" s="26">
        <v>0</v>
      </c>
      <c r="M25" s="26">
        <v>0</v>
      </c>
      <c r="N25" s="28">
        <f t="shared" si="0"/>
        <v>0</v>
      </c>
      <c r="O25" s="28">
        <v>12880</v>
      </c>
      <c r="P25" s="28">
        <f t="shared" si="1"/>
        <v>12880</v>
      </c>
      <c r="Q25" s="28"/>
      <c r="R25" s="28"/>
      <c r="S25" s="28"/>
      <c r="T25" s="26"/>
    </row>
    <row r="26" spans="1:20" x14ac:dyDescent="0.2">
      <c r="A26" s="6" t="s">
        <v>32</v>
      </c>
      <c r="B26" s="26">
        <v>0</v>
      </c>
      <c r="C26" s="26">
        <v>0</v>
      </c>
      <c r="D26" s="26">
        <v>0</v>
      </c>
      <c r="E26" s="26">
        <v>0</v>
      </c>
      <c r="F26" s="26">
        <v>0</v>
      </c>
      <c r="G26" s="26">
        <v>0</v>
      </c>
      <c r="H26" s="26">
        <v>0</v>
      </c>
      <c r="I26" s="26">
        <v>0</v>
      </c>
      <c r="J26" s="26">
        <v>0</v>
      </c>
      <c r="K26" s="26">
        <v>0</v>
      </c>
      <c r="L26" s="26">
        <v>0</v>
      </c>
      <c r="M26" s="26">
        <v>0</v>
      </c>
      <c r="N26" s="28">
        <f t="shared" si="0"/>
        <v>0</v>
      </c>
      <c r="O26" s="28">
        <v>7258</v>
      </c>
      <c r="P26" s="28">
        <f t="shared" si="1"/>
        <v>7258</v>
      </c>
      <c r="Q26" s="28"/>
      <c r="R26" s="28"/>
      <c r="S26" s="28"/>
      <c r="T26" s="26"/>
    </row>
    <row r="27" spans="1:20" x14ac:dyDescent="0.2">
      <c r="A27" s="6" t="s">
        <v>33</v>
      </c>
      <c r="B27" s="26">
        <v>0</v>
      </c>
      <c r="C27" s="26">
        <v>0</v>
      </c>
      <c r="D27" s="26">
        <v>0</v>
      </c>
      <c r="E27" s="26">
        <v>0</v>
      </c>
      <c r="F27" s="26">
        <v>0</v>
      </c>
      <c r="G27" s="26">
        <v>0</v>
      </c>
      <c r="H27" s="26">
        <v>0</v>
      </c>
      <c r="I27" s="26">
        <v>0</v>
      </c>
      <c r="J27" s="26">
        <v>0</v>
      </c>
      <c r="K27" s="26">
        <v>10733</v>
      </c>
      <c r="L27" s="26">
        <v>0</v>
      </c>
      <c r="M27" s="26">
        <v>0</v>
      </c>
      <c r="N27" s="28">
        <f t="shared" si="0"/>
        <v>10733</v>
      </c>
      <c r="O27" s="28">
        <v>10733</v>
      </c>
      <c r="P27" s="28">
        <f t="shared" si="1"/>
        <v>0</v>
      </c>
      <c r="Q27" s="28"/>
      <c r="R27" s="28"/>
      <c r="S27" s="28"/>
      <c r="T27" s="26"/>
    </row>
    <row r="28" spans="1:20" x14ac:dyDescent="0.2">
      <c r="A28" s="6" t="s">
        <v>34</v>
      </c>
      <c r="B28" s="26">
        <v>0</v>
      </c>
      <c r="C28" s="26">
        <v>0</v>
      </c>
      <c r="D28" s="26">
        <v>0</v>
      </c>
      <c r="E28" s="26">
        <v>0</v>
      </c>
      <c r="F28" s="26">
        <v>0</v>
      </c>
      <c r="G28" s="26">
        <v>0</v>
      </c>
      <c r="H28" s="26">
        <v>0</v>
      </c>
      <c r="I28" s="26">
        <v>0</v>
      </c>
      <c r="J28" s="26">
        <v>0</v>
      </c>
      <c r="K28" s="26">
        <v>0</v>
      </c>
      <c r="L28" s="26">
        <v>0</v>
      </c>
      <c r="M28" s="26">
        <v>0</v>
      </c>
      <c r="N28" s="28">
        <f t="shared" si="0"/>
        <v>0</v>
      </c>
      <c r="O28" s="28">
        <v>8587</v>
      </c>
      <c r="P28" s="28">
        <f t="shared" si="1"/>
        <v>8587</v>
      </c>
      <c r="Q28" s="28"/>
      <c r="R28" s="28"/>
      <c r="S28" s="28"/>
      <c r="T28" s="26"/>
    </row>
    <row r="29" spans="1:20" x14ac:dyDescent="0.2">
      <c r="A29" s="6" t="s">
        <v>35</v>
      </c>
      <c r="B29" s="26">
        <v>0</v>
      </c>
      <c r="C29" s="26">
        <v>0</v>
      </c>
      <c r="D29" s="26">
        <v>0</v>
      </c>
      <c r="E29" s="26">
        <v>0</v>
      </c>
      <c r="F29" s="26">
        <v>0</v>
      </c>
      <c r="G29" s="26">
        <v>0</v>
      </c>
      <c r="H29" s="26">
        <v>0</v>
      </c>
      <c r="I29" s="26">
        <v>0</v>
      </c>
      <c r="J29" s="26">
        <v>0</v>
      </c>
      <c r="K29" s="26">
        <v>0</v>
      </c>
      <c r="L29" s="26">
        <v>0</v>
      </c>
      <c r="M29" s="26">
        <v>0</v>
      </c>
      <c r="N29" s="28">
        <f t="shared" si="0"/>
        <v>0</v>
      </c>
      <c r="O29" s="28">
        <v>11807</v>
      </c>
      <c r="P29" s="28">
        <f t="shared" si="1"/>
        <v>11807</v>
      </c>
      <c r="Q29" s="28"/>
      <c r="R29" s="28"/>
      <c r="S29" s="28"/>
      <c r="T29" s="26"/>
    </row>
    <row r="30" spans="1:20" x14ac:dyDescent="0.2">
      <c r="A30" s="6" t="s">
        <v>36</v>
      </c>
      <c r="B30" s="26">
        <v>0</v>
      </c>
      <c r="C30" s="26">
        <v>0</v>
      </c>
      <c r="D30" s="26">
        <v>0</v>
      </c>
      <c r="E30" s="26">
        <v>0</v>
      </c>
      <c r="F30" s="26">
        <v>0</v>
      </c>
      <c r="G30" s="26">
        <v>0</v>
      </c>
      <c r="H30" s="26">
        <v>0</v>
      </c>
      <c r="I30" s="26">
        <v>0</v>
      </c>
      <c r="J30" s="26">
        <v>0</v>
      </c>
      <c r="K30" s="26">
        <v>0</v>
      </c>
      <c r="L30" s="26">
        <v>0</v>
      </c>
      <c r="M30" s="26">
        <v>0</v>
      </c>
      <c r="N30" s="28">
        <f t="shared" si="0"/>
        <v>0</v>
      </c>
      <c r="O30" s="28">
        <v>7258</v>
      </c>
      <c r="P30" s="28">
        <f t="shared" si="1"/>
        <v>7258</v>
      </c>
      <c r="Q30" s="28"/>
      <c r="R30" s="28"/>
      <c r="S30" s="28"/>
      <c r="T30" s="26"/>
    </row>
    <row r="31" spans="1:20" x14ac:dyDescent="0.2">
      <c r="A31" s="6" t="s">
        <v>37</v>
      </c>
      <c r="B31" s="26">
        <v>71</v>
      </c>
      <c r="C31" s="26">
        <v>1287</v>
      </c>
      <c r="D31" s="26">
        <v>596</v>
      </c>
      <c r="E31" s="26">
        <v>510</v>
      </c>
      <c r="F31" s="26">
        <v>500</v>
      </c>
      <c r="G31" s="26">
        <v>261</v>
      </c>
      <c r="H31" s="26">
        <v>735</v>
      </c>
      <c r="I31" s="26">
        <v>588</v>
      </c>
      <c r="J31" s="26">
        <v>115</v>
      </c>
      <c r="K31" s="26">
        <v>24</v>
      </c>
      <c r="L31" s="26">
        <v>21</v>
      </c>
      <c r="M31" s="26">
        <v>0</v>
      </c>
      <c r="N31" s="28">
        <f t="shared" si="0"/>
        <v>4708</v>
      </c>
      <c r="O31" s="28">
        <v>10733</v>
      </c>
      <c r="P31" s="28">
        <f t="shared" si="1"/>
        <v>6025</v>
      </c>
      <c r="Q31" s="28"/>
      <c r="R31" s="28"/>
      <c r="S31" s="28"/>
      <c r="T31" s="26"/>
    </row>
    <row r="32" spans="1:20" x14ac:dyDescent="0.2">
      <c r="A32" s="6" t="s">
        <v>38</v>
      </c>
      <c r="B32" s="26">
        <v>1170</v>
      </c>
      <c r="C32" s="26">
        <v>978</v>
      </c>
      <c r="D32" s="26">
        <v>859</v>
      </c>
      <c r="E32" s="26">
        <v>1712</v>
      </c>
      <c r="F32" s="26">
        <v>274</v>
      </c>
      <c r="G32" s="26">
        <v>1115</v>
      </c>
      <c r="H32" s="26">
        <v>481</v>
      </c>
      <c r="I32" s="26">
        <v>445</v>
      </c>
      <c r="J32" s="26">
        <v>448</v>
      </c>
      <c r="K32" s="26">
        <v>754</v>
      </c>
      <c r="L32" s="26">
        <v>233</v>
      </c>
      <c r="M32" s="26">
        <v>499</v>
      </c>
      <c r="N32" s="28">
        <f t="shared" si="0"/>
        <v>8968</v>
      </c>
      <c r="O32" s="28">
        <v>12880</v>
      </c>
      <c r="P32" s="28">
        <f t="shared" si="1"/>
        <v>3912</v>
      </c>
      <c r="Q32" s="28"/>
      <c r="R32" s="28"/>
      <c r="S32" s="28"/>
      <c r="T32" s="26"/>
    </row>
    <row r="33" spans="1:20" x14ac:dyDescent="0.2">
      <c r="A33" s="6" t="s">
        <v>81</v>
      </c>
      <c r="B33" s="26">
        <v>0</v>
      </c>
      <c r="C33" s="26">
        <v>0</v>
      </c>
      <c r="D33" s="26">
        <v>0</v>
      </c>
      <c r="E33" s="26">
        <v>0</v>
      </c>
      <c r="F33" s="26">
        <v>0</v>
      </c>
      <c r="G33" s="26">
        <v>0</v>
      </c>
      <c r="H33" s="26">
        <v>0</v>
      </c>
      <c r="I33" s="26">
        <v>0</v>
      </c>
      <c r="J33" s="26">
        <v>0</v>
      </c>
      <c r="K33" s="26">
        <v>0</v>
      </c>
      <c r="L33" s="26">
        <v>0</v>
      </c>
      <c r="M33" s="26">
        <v>0</v>
      </c>
      <c r="N33" s="28">
        <f t="shared" si="0"/>
        <v>0</v>
      </c>
      <c r="O33" s="28">
        <v>0</v>
      </c>
      <c r="P33" s="28">
        <f t="shared" si="1"/>
        <v>0</v>
      </c>
      <c r="Q33" s="28"/>
      <c r="R33" s="28"/>
      <c r="S33" s="28"/>
      <c r="T33" s="26"/>
    </row>
    <row r="34" spans="1:20" x14ac:dyDescent="0.2">
      <c r="A34" s="6" t="s">
        <v>39</v>
      </c>
      <c r="B34" s="26">
        <v>0</v>
      </c>
      <c r="C34" s="26">
        <v>0</v>
      </c>
      <c r="D34" s="26">
        <v>0</v>
      </c>
      <c r="E34" s="26">
        <v>0</v>
      </c>
      <c r="F34" s="26">
        <v>0</v>
      </c>
      <c r="G34" s="26">
        <v>0</v>
      </c>
      <c r="H34" s="26">
        <v>0</v>
      </c>
      <c r="I34" s="26">
        <v>0</v>
      </c>
      <c r="J34" s="26">
        <v>0</v>
      </c>
      <c r="K34" s="26">
        <v>0</v>
      </c>
      <c r="L34" s="26">
        <v>0</v>
      </c>
      <c r="M34" s="26">
        <v>0</v>
      </c>
      <c r="N34" s="28">
        <f t="shared" si="0"/>
        <v>0</v>
      </c>
      <c r="O34" s="28">
        <v>13953</v>
      </c>
      <c r="P34" s="28">
        <f t="shared" si="1"/>
        <v>13953</v>
      </c>
      <c r="Q34" s="28"/>
      <c r="R34" s="28"/>
      <c r="S34" s="28"/>
      <c r="T34" s="26"/>
    </row>
    <row r="35" spans="1:20" x14ac:dyDescent="0.2">
      <c r="A35" s="6" t="s">
        <v>40</v>
      </c>
      <c r="B35" s="26">
        <v>0</v>
      </c>
      <c r="C35" s="26">
        <v>0</v>
      </c>
      <c r="D35" s="26">
        <v>0</v>
      </c>
      <c r="E35" s="26">
        <v>0</v>
      </c>
      <c r="F35" s="26">
        <v>18122</v>
      </c>
      <c r="G35" s="26">
        <v>0</v>
      </c>
      <c r="H35" s="26">
        <v>0</v>
      </c>
      <c r="I35" s="26">
        <v>0</v>
      </c>
      <c r="J35" s="26">
        <v>0</v>
      </c>
      <c r="K35" s="26">
        <v>0</v>
      </c>
      <c r="L35" s="26">
        <v>4418</v>
      </c>
      <c r="M35" s="26">
        <v>0</v>
      </c>
      <c r="N35" s="28">
        <f t="shared" si="0"/>
        <v>22540</v>
      </c>
      <c r="O35" s="28">
        <v>22540</v>
      </c>
      <c r="P35" s="28">
        <f t="shared" si="1"/>
        <v>0</v>
      </c>
      <c r="Q35" s="28"/>
      <c r="R35" s="28"/>
      <c r="S35" s="28"/>
      <c r="T35" s="26"/>
    </row>
    <row r="36" spans="1:20" x14ac:dyDescent="0.2">
      <c r="A36" s="6" t="s">
        <v>41</v>
      </c>
      <c r="B36" s="26">
        <v>0</v>
      </c>
      <c r="C36" s="26">
        <v>0</v>
      </c>
      <c r="D36" s="26">
        <v>0</v>
      </c>
      <c r="E36" s="26">
        <v>0</v>
      </c>
      <c r="F36" s="26">
        <v>0</v>
      </c>
      <c r="G36" s="26">
        <v>108</v>
      </c>
      <c r="H36" s="26">
        <v>108</v>
      </c>
      <c r="I36" s="26">
        <v>7800</v>
      </c>
      <c r="J36" s="26">
        <v>7828</v>
      </c>
      <c r="K36" s="26">
        <v>0</v>
      </c>
      <c r="L36" s="26">
        <v>12316</v>
      </c>
      <c r="M36" s="26">
        <v>2967</v>
      </c>
      <c r="N36" s="28">
        <f t="shared" si="0"/>
        <v>31127</v>
      </c>
      <c r="O36" s="28">
        <v>31127</v>
      </c>
      <c r="P36" s="28">
        <f t="shared" si="1"/>
        <v>0</v>
      </c>
      <c r="Q36" s="28"/>
      <c r="R36" s="28"/>
      <c r="S36" s="28"/>
      <c r="T36" s="26"/>
    </row>
    <row r="37" spans="1:20" x14ac:dyDescent="0.2">
      <c r="A37" s="6" t="s">
        <v>42</v>
      </c>
      <c r="B37" s="26">
        <v>0</v>
      </c>
      <c r="C37" s="26">
        <v>0</v>
      </c>
      <c r="D37" s="26">
        <v>0</v>
      </c>
      <c r="E37" s="26">
        <v>0</v>
      </c>
      <c r="F37" s="26">
        <v>0</v>
      </c>
      <c r="G37" s="26">
        <v>0</v>
      </c>
      <c r="H37" s="26">
        <v>0</v>
      </c>
      <c r="I37" s="26">
        <v>0</v>
      </c>
      <c r="J37" s="26">
        <v>0</v>
      </c>
      <c r="K37" s="26">
        <v>0</v>
      </c>
      <c r="L37" s="26">
        <v>0</v>
      </c>
      <c r="M37" s="26">
        <v>0</v>
      </c>
      <c r="N37" s="28">
        <f t="shared" si="0"/>
        <v>0</v>
      </c>
      <c r="O37" s="28">
        <v>7258</v>
      </c>
      <c r="P37" s="28">
        <f t="shared" si="1"/>
        <v>7258</v>
      </c>
      <c r="Q37" s="28"/>
      <c r="R37" s="28"/>
      <c r="S37" s="28"/>
      <c r="T37" s="26"/>
    </row>
    <row r="38" spans="1:20" x14ac:dyDescent="0.2">
      <c r="A38" s="6" t="s">
        <v>43</v>
      </c>
      <c r="B38" s="26">
        <v>0</v>
      </c>
      <c r="C38" s="26">
        <v>418</v>
      </c>
      <c r="D38" s="26">
        <v>0</v>
      </c>
      <c r="E38" s="26">
        <v>0</v>
      </c>
      <c r="F38" s="26">
        <v>0</v>
      </c>
      <c r="G38" s="26">
        <v>0</v>
      </c>
      <c r="H38" s="26">
        <v>0</v>
      </c>
      <c r="I38" s="26">
        <v>0</v>
      </c>
      <c r="J38" s="26">
        <v>0</v>
      </c>
      <c r="K38" s="26">
        <v>0</v>
      </c>
      <c r="L38" s="26">
        <v>0</v>
      </c>
      <c r="M38" s="26">
        <v>0</v>
      </c>
      <c r="N38" s="28">
        <f t="shared" si="0"/>
        <v>418</v>
      </c>
      <c r="O38" s="28">
        <v>7258</v>
      </c>
      <c r="P38" s="28">
        <f t="shared" si="1"/>
        <v>6840</v>
      </c>
      <c r="Q38" s="28"/>
      <c r="R38" s="28"/>
      <c r="S38" s="28"/>
      <c r="T38" s="26"/>
    </row>
    <row r="39" spans="1:20" x14ac:dyDescent="0.2">
      <c r="A39" s="6" t="s">
        <v>44</v>
      </c>
      <c r="B39" s="26">
        <v>0</v>
      </c>
      <c r="C39" s="26">
        <v>0</v>
      </c>
      <c r="D39" s="26">
        <v>11400</v>
      </c>
      <c r="E39" s="26">
        <v>0</v>
      </c>
      <c r="F39" s="26">
        <v>15238</v>
      </c>
      <c r="G39" s="26">
        <v>0</v>
      </c>
      <c r="H39" s="26">
        <v>0</v>
      </c>
      <c r="I39" s="26">
        <v>0</v>
      </c>
      <c r="J39" s="26">
        <v>0</v>
      </c>
      <c r="K39" s="26">
        <v>0</v>
      </c>
      <c r="L39" s="26">
        <v>0</v>
      </c>
      <c r="M39" s="26">
        <v>13879</v>
      </c>
      <c r="N39" s="28">
        <f t="shared" si="0"/>
        <v>40517</v>
      </c>
      <c r="O39" s="28">
        <v>44007</v>
      </c>
      <c r="P39" s="28">
        <f t="shared" si="1"/>
        <v>3490</v>
      </c>
      <c r="Q39" s="28"/>
      <c r="R39" s="28"/>
      <c r="S39" s="28"/>
      <c r="T39" s="26"/>
    </row>
    <row r="40" spans="1:20" x14ac:dyDescent="0.2">
      <c r="A40" s="6" t="s">
        <v>45</v>
      </c>
      <c r="B40" s="26">
        <v>0</v>
      </c>
      <c r="C40" s="26">
        <v>0</v>
      </c>
      <c r="D40" s="26">
        <v>0</v>
      </c>
      <c r="E40" s="26">
        <v>0</v>
      </c>
      <c r="F40" s="26">
        <v>28348</v>
      </c>
      <c r="G40" s="26">
        <v>0</v>
      </c>
      <c r="H40" s="26">
        <v>0</v>
      </c>
      <c r="I40" s="26">
        <v>0</v>
      </c>
      <c r="J40" s="26">
        <v>0</v>
      </c>
      <c r="K40" s="26">
        <v>0</v>
      </c>
      <c r="L40" s="26">
        <v>28025</v>
      </c>
      <c r="M40" s="26">
        <v>0</v>
      </c>
      <c r="N40" s="28">
        <f t="shared" si="0"/>
        <v>56373</v>
      </c>
      <c r="O40" s="28">
        <v>144901</v>
      </c>
      <c r="P40" s="28">
        <f t="shared" si="1"/>
        <v>88528</v>
      </c>
      <c r="Q40" s="28"/>
      <c r="R40" s="28"/>
      <c r="S40" s="28"/>
      <c r="T40" s="26"/>
    </row>
    <row r="41" spans="1:20" x14ac:dyDescent="0.2">
      <c r="A41" s="6" t="s">
        <v>46</v>
      </c>
      <c r="B41" s="26">
        <v>0</v>
      </c>
      <c r="C41" s="26">
        <v>24232</v>
      </c>
      <c r="D41" s="26">
        <v>0</v>
      </c>
      <c r="E41" s="26">
        <v>0</v>
      </c>
      <c r="F41" s="26">
        <v>0</v>
      </c>
      <c r="G41" s="26">
        <v>0</v>
      </c>
      <c r="H41" s="26">
        <v>0</v>
      </c>
      <c r="I41" s="26">
        <v>0</v>
      </c>
      <c r="J41" s="26">
        <v>0</v>
      </c>
      <c r="K41" s="26">
        <v>0</v>
      </c>
      <c r="L41" s="26">
        <v>0</v>
      </c>
      <c r="M41" s="26">
        <v>0</v>
      </c>
      <c r="N41" s="28">
        <f t="shared" si="0"/>
        <v>24232</v>
      </c>
      <c r="O41" s="28">
        <v>24687</v>
      </c>
      <c r="P41" s="28">
        <f t="shared" si="1"/>
        <v>455</v>
      </c>
      <c r="Q41" s="28"/>
      <c r="R41" s="28"/>
      <c r="S41" s="28"/>
      <c r="T41" s="26"/>
    </row>
    <row r="42" spans="1:20" x14ac:dyDescent="0.2">
      <c r="A42" s="6" t="s">
        <v>47</v>
      </c>
      <c r="B42" s="26">
        <v>0</v>
      </c>
      <c r="C42" s="26">
        <v>0</v>
      </c>
      <c r="D42" s="26">
        <v>0</v>
      </c>
      <c r="E42" s="26">
        <v>0</v>
      </c>
      <c r="F42" s="26">
        <v>0</v>
      </c>
      <c r="G42" s="26">
        <v>0</v>
      </c>
      <c r="H42" s="26">
        <v>0</v>
      </c>
      <c r="I42" s="26">
        <v>0</v>
      </c>
      <c r="J42" s="26">
        <v>0</v>
      </c>
      <c r="K42" s="26">
        <v>0</v>
      </c>
      <c r="L42" s="26">
        <v>0</v>
      </c>
      <c r="M42" s="26">
        <v>0</v>
      </c>
      <c r="N42" s="28">
        <f t="shared" si="0"/>
        <v>0</v>
      </c>
      <c r="O42" s="28">
        <v>7258</v>
      </c>
      <c r="P42" s="28">
        <f t="shared" si="1"/>
        <v>7258</v>
      </c>
      <c r="Q42" s="28"/>
      <c r="R42" s="28"/>
      <c r="S42" s="28"/>
      <c r="T42" s="26"/>
    </row>
    <row r="43" spans="1:20" x14ac:dyDescent="0.2">
      <c r="A43" s="6" t="s">
        <v>48</v>
      </c>
      <c r="B43" s="26">
        <v>0</v>
      </c>
      <c r="C43" s="26">
        <v>0</v>
      </c>
      <c r="D43" s="26">
        <v>0</v>
      </c>
      <c r="E43" s="26">
        <v>0</v>
      </c>
      <c r="F43" s="26">
        <v>0</v>
      </c>
      <c r="G43" s="26">
        <v>0</v>
      </c>
      <c r="H43" s="26">
        <v>0</v>
      </c>
      <c r="I43" s="26">
        <v>0</v>
      </c>
      <c r="J43" s="26">
        <v>0</v>
      </c>
      <c r="K43" s="26">
        <v>0</v>
      </c>
      <c r="L43" s="26">
        <v>0</v>
      </c>
      <c r="M43" s="26">
        <v>0</v>
      </c>
      <c r="N43" s="28">
        <f t="shared" si="0"/>
        <v>0</v>
      </c>
      <c r="O43" s="28">
        <v>17174</v>
      </c>
      <c r="P43" s="28">
        <f t="shared" si="1"/>
        <v>17174</v>
      </c>
      <c r="Q43" s="28"/>
      <c r="R43" s="28"/>
      <c r="S43" s="28"/>
      <c r="T43" s="26"/>
    </row>
    <row r="44" spans="1:20" x14ac:dyDescent="0.2">
      <c r="A44" s="6" t="s">
        <v>49</v>
      </c>
      <c r="B44" s="26">
        <v>0</v>
      </c>
      <c r="C44" s="26">
        <v>0</v>
      </c>
      <c r="D44" s="26">
        <v>0</v>
      </c>
      <c r="E44" s="26">
        <v>0</v>
      </c>
      <c r="F44" s="26">
        <v>0</v>
      </c>
      <c r="G44" s="26">
        <v>0</v>
      </c>
      <c r="H44" s="26">
        <v>0</v>
      </c>
      <c r="I44" s="26">
        <v>0</v>
      </c>
      <c r="J44" s="26">
        <v>0</v>
      </c>
      <c r="K44" s="26">
        <v>0</v>
      </c>
      <c r="L44" s="26">
        <v>0</v>
      </c>
      <c r="M44" s="26">
        <v>0</v>
      </c>
      <c r="N44" s="28">
        <f t="shared" si="0"/>
        <v>0</v>
      </c>
      <c r="O44" s="28">
        <v>0</v>
      </c>
      <c r="P44" s="28">
        <f t="shared" si="1"/>
        <v>0</v>
      </c>
      <c r="Q44" s="28"/>
      <c r="R44" s="28"/>
      <c r="S44" s="28"/>
      <c r="T44" s="26"/>
    </row>
    <row r="45" spans="1:20" x14ac:dyDescent="0.2">
      <c r="A45" s="6" t="s">
        <v>50</v>
      </c>
      <c r="B45" s="26">
        <v>0</v>
      </c>
      <c r="C45" s="26">
        <v>0</v>
      </c>
      <c r="D45" s="26">
        <v>0</v>
      </c>
      <c r="E45" s="26">
        <v>0</v>
      </c>
      <c r="F45" s="26">
        <v>0</v>
      </c>
      <c r="G45" s="26">
        <v>0</v>
      </c>
      <c r="H45" s="26">
        <v>0</v>
      </c>
      <c r="I45" s="26">
        <v>0</v>
      </c>
      <c r="J45" s="26">
        <v>0</v>
      </c>
      <c r="K45" s="26">
        <v>0</v>
      </c>
      <c r="L45" s="26">
        <v>0</v>
      </c>
      <c r="M45" s="26">
        <v>0</v>
      </c>
      <c r="N45" s="28">
        <f t="shared" si="0"/>
        <v>0</v>
      </c>
      <c r="O45" s="28">
        <v>15027</v>
      </c>
      <c r="P45" s="28">
        <f t="shared" si="1"/>
        <v>15027</v>
      </c>
      <c r="Q45" s="28"/>
      <c r="R45" s="28"/>
      <c r="S45" s="28"/>
      <c r="T45" s="26"/>
    </row>
    <row r="46" spans="1:20" x14ac:dyDescent="0.2">
      <c r="A46" s="6" t="s">
        <v>51</v>
      </c>
      <c r="B46" s="26">
        <v>0</v>
      </c>
      <c r="C46" s="26">
        <v>0</v>
      </c>
      <c r="D46" s="26">
        <v>0</v>
      </c>
      <c r="E46" s="26">
        <v>0</v>
      </c>
      <c r="F46" s="26">
        <v>0</v>
      </c>
      <c r="G46" s="26">
        <v>0</v>
      </c>
      <c r="H46" s="26">
        <v>0</v>
      </c>
      <c r="I46" s="26">
        <v>0</v>
      </c>
      <c r="J46" s="26">
        <v>0</v>
      </c>
      <c r="K46" s="26">
        <v>0</v>
      </c>
      <c r="L46" s="26">
        <v>0</v>
      </c>
      <c r="M46" s="26">
        <v>0</v>
      </c>
      <c r="N46" s="28">
        <f t="shared" si="0"/>
        <v>0</v>
      </c>
      <c r="O46" s="28">
        <v>7513</v>
      </c>
      <c r="P46" s="28">
        <f t="shared" si="1"/>
        <v>7513</v>
      </c>
      <c r="Q46" s="28"/>
      <c r="R46" s="28"/>
      <c r="S46" s="28"/>
      <c r="T46" s="26"/>
    </row>
    <row r="47" spans="1:20" x14ac:dyDescent="0.2">
      <c r="A47" s="6" t="s">
        <v>52</v>
      </c>
      <c r="B47" s="26">
        <v>0</v>
      </c>
      <c r="C47" s="26">
        <v>0</v>
      </c>
      <c r="D47" s="26">
        <v>0</v>
      </c>
      <c r="E47" s="26">
        <v>0</v>
      </c>
      <c r="F47" s="26">
        <v>0</v>
      </c>
      <c r="G47" s="26">
        <v>0</v>
      </c>
      <c r="H47" s="26">
        <v>0</v>
      </c>
      <c r="I47" s="26">
        <v>0</v>
      </c>
      <c r="J47" s="26">
        <v>0</v>
      </c>
      <c r="K47" s="26">
        <v>0</v>
      </c>
      <c r="L47" s="26">
        <v>0</v>
      </c>
      <c r="M47" s="26">
        <v>0</v>
      </c>
      <c r="N47" s="28">
        <f t="shared" si="0"/>
        <v>0</v>
      </c>
      <c r="O47" s="28">
        <v>7258</v>
      </c>
      <c r="P47" s="28">
        <f t="shared" si="1"/>
        <v>7258</v>
      </c>
      <c r="Q47" s="28"/>
      <c r="R47" s="28"/>
      <c r="S47" s="28"/>
      <c r="T47" s="26"/>
    </row>
    <row r="48" spans="1:20" x14ac:dyDescent="0.2">
      <c r="A48" s="6" t="s">
        <v>53</v>
      </c>
      <c r="B48" s="26">
        <v>0</v>
      </c>
      <c r="C48" s="26">
        <v>0</v>
      </c>
      <c r="D48" s="26">
        <v>0</v>
      </c>
      <c r="E48" s="26">
        <v>0</v>
      </c>
      <c r="F48" s="26">
        <v>0</v>
      </c>
      <c r="G48" s="26">
        <v>0</v>
      </c>
      <c r="H48" s="26">
        <v>0</v>
      </c>
      <c r="I48" s="26">
        <v>0</v>
      </c>
      <c r="J48" s="26">
        <v>0</v>
      </c>
      <c r="K48" s="26">
        <v>0</v>
      </c>
      <c r="L48" s="26">
        <v>0</v>
      </c>
      <c r="M48" s="26">
        <v>0</v>
      </c>
      <c r="N48" s="28">
        <f t="shared" si="0"/>
        <v>0</v>
      </c>
      <c r="O48" s="28">
        <v>12880</v>
      </c>
      <c r="P48" s="28">
        <f t="shared" si="1"/>
        <v>12880</v>
      </c>
      <c r="Q48" s="28"/>
      <c r="R48" s="28"/>
      <c r="S48" s="28"/>
      <c r="T48" s="26"/>
    </row>
    <row r="49" spans="1:21" x14ac:dyDescent="0.2">
      <c r="A49" s="6" t="s">
        <v>54</v>
      </c>
      <c r="B49" s="26"/>
      <c r="C49" s="26"/>
      <c r="D49" s="26"/>
      <c r="E49" s="26"/>
      <c r="F49" s="26"/>
      <c r="G49" s="27"/>
      <c r="H49" s="27"/>
      <c r="I49" s="27"/>
      <c r="J49" s="27"/>
      <c r="K49" s="27"/>
      <c r="L49" s="27"/>
      <c r="M49" s="27"/>
      <c r="N49" s="29"/>
      <c r="O49" s="29"/>
    </row>
    <row r="50" spans="1:21" x14ac:dyDescent="0.2">
      <c r="A50" s="30" t="s">
        <v>55</v>
      </c>
      <c r="B50" s="31">
        <f t="shared" ref="B50:M50" si="2">SUM(B9:B48)</f>
        <v>31474</v>
      </c>
      <c r="C50" s="31">
        <f t="shared" si="2"/>
        <v>136715</v>
      </c>
      <c r="D50" s="31">
        <f t="shared" si="2"/>
        <v>89610</v>
      </c>
      <c r="E50" s="31">
        <f t="shared" si="2"/>
        <v>32112</v>
      </c>
      <c r="F50" s="31">
        <f t="shared" si="2"/>
        <v>99667</v>
      </c>
      <c r="G50" s="31">
        <f t="shared" si="2"/>
        <v>25395</v>
      </c>
      <c r="H50" s="31">
        <f t="shared" si="2"/>
        <v>11215</v>
      </c>
      <c r="I50" s="31">
        <f t="shared" si="2"/>
        <v>46619</v>
      </c>
      <c r="J50" s="31">
        <f t="shared" si="2"/>
        <v>24174</v>
      </c>
      <c r="K50" s="31">
        <f t="shared" si="2"/>
        <v>12295</v>
      </c>
      <c r="L50" s="31">
        <f t="shared" si="2"/>
        <v>47223</v>
      </c>
      <c r="M50" s="31">
        <f t="shared" si="2"/>
        <v>45255</v>
      </c>
      <c r="N50" s="31">
        <f>SUM(N9:N49)</f>
        <v>601754</v>
      </c>
      <c r="O50" s="31">
        <f>SUM(O9:O49)</f>
        <v>1117195</v>
      </c>
      <c r="P50" s="31">
        <f>SUM(P9:P49)</f>
        <v>515441</v>
      </c>
      <c r="Q50" s="26"/>
      <c r="R50" s="26"/>
      <c r="S50" s="26"/>
      <c r="T50" s="26"/>
    </row>
    <row r="51" spans="1:21" s="279" customFormat="1" x14ac:dyDescent="0.2">
      <c r="A51" s="299" t="s">
        <v>442</v>
      </c>
      <c r="B51" s="363"/>
      <c r="C51" s="363"/>
      <c r="D51" s="363"/>
      <c r="E51" s="363"/>
      <c r="F51" s="363"/>
      <c r="G51" s="363"/>
      <c r="H51" s="363"/>
      <c r="I51" s="363"/>
      <c r="J51" s="363"/>
      <c r="K51" s="363"/>
      <c r="L51" s="363"/>
      <c r="M51" s="300"/>
      <c r="N51" s="300"/>
      <c r="O51" s="300"/>
      <c r="P51" s="364"/>
      <c r="Q51" s="365"/>
      <c r="U51" s="321"/>
    </row>
    <row r="52" spans="1:21" ht="12.75" customHeight="1" x14ac:dyDescent="0.2">
      <c r="A52" s="6" t="s">
        <v>424</v>
      </c>
      <c r="B52" s="26"/>
      <c r="C52" s="26"/>
      <c r="D52" s="26"/>
      <c r="E52" s="26"/>
      <c r="F52" s="26"/>
      <c r="O52" s="28"/>
    </row>
    <row r="53" spans="1:21" ht="12.75" customHeight="1" x14ac:dyDescent="0.2">
      <c r="A53" s="6" t="s">
        <v>334</v>
      </c>
      <c r="C53" s="26"/>
      <c r="D53" s="26"/>
      <c r="E53" s="26"/>
      <c r="O53" s="28"/>
    </row>
    <row r="54" spans="1:21" x14ac:dyDescent="0.2">
      <c r="A54" s="279" t="s">
        <v>389</v>
      </c>
      <c r="O54" s="28"/>
    </row>
    <row r="55" spans="1:21" x14ac:dyDescent="0.2">
      <c r="E55" s="26"/>
    </row>
  </sheetData>
  <pageMargins left="0.43" right="0.16" top="0.56999999999999995" bottom="0.44" header="0.5" footer="0.4"/>
  <pageSetup scale="7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U54"/>
  <sheetViews>
    <sheetView zoomScale="60" zoomScaleNormal="60" workbookViewId="0">
      <pane xSplit="1" ySplit="3" topLeftCell="B4" activePane="bottomRight" state="frozen"/>
      <selection pane="topRight" activeCell="B1" sqref="B1"/>
      <selection pane="bottomLeft" activeCell="A4" sqref="A4"/>
      <selection pane="bottomRight" sqref="A1:R1"/>
    </sheetView>
  </sheetViews>
  <sheetFormatPr defaultColWidth="9.140625" defaultRowHeight="12.75" x14ac:dyDescent="0.2"/>
  <cols>
    <col min="1" max="1" width="20.85546875" style="174" customWidth="1"/>
    <col min="2" max="2" width="12" style="174" customWidth="1"/>
    <col min="3" max="3" width="8.7109375" style="174" customWidth="1"/>
    <col min="4" max="4" width="10.140625" style="174" bestFit="1" customWidth="1"/>
    <col min="5" max="5" width="8.5703125" style="174" bestFit="1" customWidth="1"/>
    <col min="6" max="6" width="9.140625" style="174" bestFit="1" customWidth="1"/>
    <col min="7" max="14" width="7.5703125" style="174" customWidth="1"/>
    <col min="15" max="15" width="12.5703125" style="174" customWidth="1"/>
    <col min="16" max="16" width="9.85546875" style="174" customWidth="1"/>
    <col min="17" max="17" width="11.28515625" style="174" customWidth="1"/>
    <col min="18" max="18" width="11.5703125" style="174" customWidth="1"/>
    <col min="19" max="16384" width="9.140625" style="174"/>
  </cols>
  <sheetData>
    <row r="1" spans="1:18" x14ac:dyDescent="0.2">
      <c r="A1" s="434" t="s">
        <v>375</v>
      </c>
      <c r="B1" s="435"/>
      <c r="C1" s="435"/>
      <c r="D1" s="435"/>
      <c r="E1" s="435"/>
      <c r="F1" s="435"/>
      <c r="G1" s="435"/>
      <c r="H1" s="435"/>
      <c r="I1" s="435"/>
      <c r="J1" s="435"/>
      <c r="K1" s="435"/>
      <c r="L1" s="435"/>
      <c r="M1" s="435"/>
      <c r="N1" s="435"/>
      <c r="O1" s="435"/>
      <c r="P1" s="435"/>
      <c r="Q1" s="435"/>
      <c r="R1" s="435"/>
    </row>
    <row r="2" spans="1:18" ht="78" customHeight="1" x14ac:dyDescent="0.2">
      <c r="A2" s="175"/>
      <c r="B2" s="160" t="s">
        <v>316</v>
      </c>
      <c r="C2" s="252">
        <v>40817</v>
      </c>
      <c r="D2" s="253">
        <v>40848</v>
      </c>
      <c r="E2" s="253">
        <v>40878</v>
      </c>
      <c r="F2" s="253">
        <v>40909</v>
      </c>
      <c r="G2" s="253">
        <v>40940</v>
      </c>
      <c r="H2" s="253">
        <v>40969</v>
      </c>
      <c r="I2" s="253" t="s">
        <v>433</v>
      </c>
      <c r="J2" s="254">
        <v>41030</v>
      </c>
      <c r="K2" s="254">
        <v>41061</v>
      </c>
      <c r="L2" s="254">
        <v>41091</v>
      </c>
      <c r="M2" s="254">
        <v>41122</v>
      </c>
      <c r="N2" s="254">
        <v>41153</v>
      </c>
      <c r="O2" s="161" t="s">
        <v>308</v>
      </c>
      <c r="P2" s="161" t="s">
        <v>309</v>
      </c>
      <c r="Q2" s="161" t="s">
        <v>310</v>
      </c>
      <c r="R2" s="161" t="s">
        <v>311</v>
      </c>
    </row>
    <row r="3" spans="1:18" x14ac:dyDescent="0.2">
      <c r="A3" s="255"/>
      <c r="B3" s="256"/>
      <c r="C3" s="257">
        <v>40847</v>
      </c>
      <c r="D3" s="258">
        <v>40875</v>
      </c>
      <c r="E3" s="258">
        <v>40912</v>
      </c>
      <c r="F3" s="258">
        <v>40938</v>
      </c>
      <c r="G3" s="258">
        <v>40966</v>
      </c>
      <c r="H3" s="258">
        <v>41001</v>
      </c>
      <c r="I3" s="258">
        <v>41029</v>
      </c>
      <c r="J3" s="258">
        <v>41058</v>
      </c>
      <c r="K3" s="258">
        <v>41092</v>
      </c>
      <c r="L3" s="258">
        <v>41120</v>
      </c>
      <c r="M3" s="258">
        <v>41156</v>
      </c>
      <c r="N3" s="258">
        <v>41182</v>
      </c>
      <c r="O3" s="259"/>
      <c r="P3" s="259"/>
      <c r="Q3" s="260"/>
      <c r="R3" s="260"/>
    </row>
    <row r="4" spans="1:18" ht="15" customHeight="1" x14ac:dyDescent="0.2">
      <c r="A4" s="162"/>
      <c r="B4" s="163"/>
      <c r="C4" s="162"/>
      <c r="D4" s="421" t="s">
        <v>312</v>
      </c>
      <c r="E4" s="421"/>
      <c r="F4" s="421"/>
      <c r="G4" s="421"/>
      <c r="H4" s="421"/>
      <c r="I4" s="421"/>
      <c r="J4" s="421"/>
      <c r="K4" s="421"/>
      <c r="L4" s="421"/>
      <c r="M4" s="421"/>
      <c r="N4" s="424"/>
      <c r="O4" s="164"/>
      <c r="P4" s="164"/>
      <c r="Q4" s="164"/>
      <c r="R4" s="261" t="s">
        <v>280</v>
      </c>
    </row>
    <row r="5" spans="1:18" x14ac:dyDescent="0.2">
      <c r="A5" s="262" t="s">
        <v>15</v>
      </c>
      <c r="B5" s="263">
        <v>0</v>
      </c>
      <c r="C5" s="264">
        <v>0</v>
      </c>
      <c r="D5" s="265">
        <v>0</v>
      </c>
      <c r="E5" s="265">
        <v>0</v>
      </c>
      <c r="F5" s="265">
        <v>12406.029</v>
      </c>
      <c r="G5" s="265">
        <v>0</v>
      </c>
      <c r="H5" s="265">
        <v>206.66299999999865</v>
      </c>
      <c r="I5" s="265">
        <v>104.375</v>
      </c>
      <c r="J5" s="265">
        <v>0</v>
      </c>
      <c r="K5" s="265">
        <v>605</v>
      </c>
      <c r="L5" s="265">
        <v>354.9330000000009</v>
      </c>
      <c r="M5" s="266">
        <v>230</v>
      </c>
      <c r="N5" s="165">
        <f>O5-B5-C5-D5-E5-F5-G5-H5-I5-J5-K5-L5-M5</f>
        <v>51855</v>
      </c>
      <c r="O5" s="166">
        <v>65762</v>
      </c>
      <c r="P5" s="267">
        <v>70215.017218543042</v>
      </c>
      <c r="Q5" s="268">
        <f>P5-O5</f>
        <v>4453.017218543042</v>
      </c>
      <c r="R5" s="268">
        <f>O5/P5*100</f>
        <v>93.658027306775267</v>
      </c>
    </row>
    <row r="6" spans="1:18" x14ac:dyDescent="0.2">
      <c r="A6" s="262" t="s">
        <v>16</v>
      </c>
      <c r="B6" s="263">
        <v>12916</v>
      </c>
      <c r="C6" s="264">
        <v>-0.10499999999956344</v>
      </c>
      <c r="D6" s="265">
        <v>0</v>
      </c>
      <c r="E6" s="265">
        <v>0</v>
      </c>
      <c r="F6" s="265">
        <v>0</v>
      </c>
      <c r="G6" s="265">
        <v>0</v>
      </c>
      <c r="H6" s="265">
        <v>0</v>
      </c>
      <c r="I6" s="265">
        <v>34443.75</v>
      </c>
      <c r="J6" s="265">
        <v>30269</v>
      </c>
      <c r="K6" s="265">
        <v>0</v>
      </c>
      <c r="L6" s="265">
        <v>-0.16300000000046566</v>
      </c>
      <c r="M6" s="266">
        <v>28181.517999999996</v>
      </c>
      <c r="N6" s="165">
        <f t="shared" ref="N6:N44" si="0">O6-B6-C6-D6-E6-F6-G6-H6-I6-J6-K6-L6-M6</f>
        <v>27402</v>
      </c>
      <c r="O6" s="166">
        <v>133212</v>
      </c>
      <c r="P6" s="267">
        <v>135530</v>
      </c>
      <c r="Q6" s="268">
        <f t="shared" ref="Q6:Q44" si="1">P6-O6</f>
        <v>2318</v>
      </c>
      <c r="R6" s="268">
        <f t="shared" ref="R6:R46" si="2">O6/P6*100</f>
        <v>98.289677562163362</v>
      </c>
    </row>
    <row r="7" spans="1:18" x14ac:dyDescent="0.2">
      <c r="A7" s="262" t="s">
        <v>17</v>
      </c>
      <c r="B7" s="263">
        <v>0</v>
      </c>
      <c r="C7" s="264">
        <v>0</v>
      </c>
      <c r="D7" s="265">
        <v>0</v>
      </c>
      <c r="E7" s="265">
        <v>0</v>
      </c>
      <c r="F7" s="265">
        <v>0</v>
      </c>
      <c r="G7" s="265">
        <v>0</v>
      </c>
      <c r="H7" s="265">
        <v>0</v>
      </c>
      <c r="I7" s="265">
        <v>0</v>
      </c>
      <c r="J7" s="265">
        <v>0</v>
      </c>
      <c r="K7" s="265">
        <v>0</v>
      </c>
      <c r="L7" s="265">
        <v>0</v>
      </c>
      <c r="M7" s="266">
        <v>0</v>
      </c>
      <c r="N7" s="165">
        <f t="shared" si="0"/>
        <v>0</v>
      </c>
      <c r="O7" s="166">
        <v>0</v>
      </c>
      <c r="P7" s="267">
        <v>11430</v>
      </c>
      <c r="Q7" s="268">
        <f t="shared" si="1"/>
        <v>11430</v>
      </c>
      <c r="R7" s="268">
        <v>0</v>
      </c>
    </row>
    <row r="8" spans="1:18" x14ac:dyDescent="0.2">
      <c r="A8" s="262" t="s">
        <v>18</v>
      </c>
      <c r="B8" s="263">
        <v>0</v>
      </c>
      <c r="C8" s="264">
        <v>0</v>
      </c>
      <c r="D8" s="265">
        <v>0</v>
      </c>
      <c r="E8" s="265">
        <v>0</v>
      </c>
      <c r="F8" s="265">
        <v>0</v>
      </c>
      <c r="G8" s="265">
        <v>0</v>
      </c>
      <c r="H8" s="265">
        <v>0</v>
      </c>
      <c r="I8" s="265">
        <v>0</v>
      </c>
      <c r="J8" s="265">
        <v>0</v>
      </c>
      <c r="K8" s="265">
        <v>0</v>
      </c>
      <c r="L8" s="265">
        <v>0</v>
      </c>
      <c r="M8" s="266">
        <v>0</v>
      </c>
      <c r="N8" s="165">
        <f t="shared" si="0"/>
        <v>0</v>
      </c>
      <c r="O8" s="166">
        <v>0</v>
      </c>
      <c r="P8" s="267">
        <v>17962</v>
      </c>
      <c r="Q8" s="268">
        <f t="shared" si="1"/>
        <v>17962</v>
      </c>
      <c r="R8" s="268">
        <f t="shared" si="2"/>
        <v>0</v>
      </c>
    </row>
    <row r="9" spans="1:18" x14ac:dyDescent="0.2">
      <c r="A9" s="167" t="s">
        <v>19</v>
      </c>
      <c r="B9" s="263">
        <v>0</v>
      </c>
      <c r="C9" s="264">
        <v>0</v>
      </c>
      <c r="D9" s="265">
        <v>0</v>
      </c>
      <c r="E9" s="265">
        <v>0</v>
      </c>
      <c r="F9" s="265">
        <v>0</v>
      </c>
      <c r="G9" s="265">
        <v>0</v>
      </c>
      <c r="H9" s="265">
        <v>0</v>
      </c>
      <c r="I9" s="265">
        <v>0</v>
      </c>
      <c r="J9" s="265">
        <v>0</v>
      </c>
      <c r="K9" s="265">
        <v>0</v>
      </c>
      <c r="L9" s="265">
        <v>0</v>
      </c>
      <c r="M9" s="266">
        <v>0</v>
      </c>
      <c r="N9" s="165">
        <f t="shared" si="0"/>
        <v>0</v>
      </c>
      <c r="O9" s="166">
        <v>0</v>
      </c>
      <c r="P9" s="267">
        <v>13063</v>
      </c>
      <c r="Q9" s="268">
        <f t="shared" si="1"/>
        <v>13063</v>
      </c>
      <c r="R9" s="268">
        <f t="shared" si="2"/>
        <v>0</v>
      </c>
    </row>
    <row r="10" spans="1:18" x14ac:dyDescent="0.2">
      <c r="A10" s="262" t="s">
        <v>20</v>
      </c>
      <c r="B10" s="263">
        <v>0</v>
      </c>
      <c r="C10" s="264">
        <v>59448.523999999998</v>
      </c>
      <c r="D10" s="265">
        <v>-694.58699999999953</v>
      </c>
      <c r="E10" s="265">
        <v>91991.34599999999</v>
      </c>
      <c r="F10" s="265">
        <v>0</v>
      </c>
      <c r="G10" s="265">
        <v>0</v>
      </c>
      <c r="H10" s="265">
        <v>0</v>
      </c>
      <c r="I10" s="265">
        <v>0</v>
      </c>
      <c r="J10" s="265">
        <v>0</v>
      </c>
      <c r="K10" s="265">
        <v>63856.717000000004</v>
      </c>
      <c r="L10" s="265">
        <v>15994</v>
      </c>
      <c r="M10" s="266">
        <v>2833</v>
      </c>
      <c r="N10" s="165">
        <f t="shared" si="0"/>
        <v>3341</v>
      </c>
      <c r="O10" s="166">
        <v>236770</v>
      </c>
      <c r="P10" s="267">
        <v>236770</v>
      </c>
      <c r="Q10" s="268">
        <f t="shared" si="1"/>
        <v>0</v>
      </c>
      <c r="R10" s="268">
        <f t="shared" si="2"/>
        <v>100</v>
      </c>
    </row>
    <row r="11" spans="1:18" x14ac:dyDescent="0.2">
      <c r="A11" s="262" t="s">
        <v>21</v>
      </c>
      <c r="B11" s="263">
        <v>0</v>
      </c>
      <c r="C11" s="264">
        <v>2419.067</v>
      </c>
      <c r="D11" s="265">
        <v>-2419.067</v>
      </c>
      <c r="E11" s="265">
        <v>721.41399999999999</v>
      </c>
      <c r="F11" s="265">
        <v>351.62799999999993</v>
      </c>
      <c r="G11" s="265">
        <v>311.30300000000011</v>
      </c>
      <c r="H11" s="265">
        <v>614.38100000000009</v>
      </c>
      <c r="I11" s="265">
        <v>187.74600000000009</v>
      </c>
      <c r="J11" s="265">
        <v>757</v>
      </c>
      <c r="K11" s="265">
        <v>317.52800000000025</v>
      </c>
      <c r="L11" s="265">
        <v>1439</v>
      </c>
      <c r="M11" s="266">
        <v>15774</v>
      </c>
      <c r="N11" s="165">
        <f>O11-B11-C11-D11-E11-F11-G11-H11-I11-J11-K11-L11-M11</f>
        <v>9419</v>
      </c>
      <c r="O11" s="166">
        <v>29893</v>
      </c>
      <c r="P11" s="267">
        <v>39190</v>
      </c>
      <c r="Q11" s="268">
        <f t="shared" si="1"/>
        <v>9297</v>
      </c>
      <c r="R11" s="268">
        <f t="shared" si="2"/>
        <v>76.277111508037763</v>
      </c>
    </row>
    <row r="12" spans="1:18" x14ac:dyDescent="0.2">
      <c r="A12" s="262" t="s">
        <v>22</v>
      </c>
      <c r="B12" s="263">
        <v>0</v>
      </c>
      <c r="C12" s="264">
        <v>0</v>
      </c>
      <c r="D12" s="265">
        <v>0</v>
      </c>
      <c r="E12" s="265">
        <v>0</v>
      </c>
      <c r="F12" s="265">
        <v>0</v>
      </c>
      <c r="G12" s="265">
        <v>0</v>
      </c>
      <c r="H12" s="265">
        <v>0</v>
      </c>
      <c r="I12" s="265">
        <v>0</v>
      </c>
      <c r="J12" s="265">
        <v>0</v>
      </c>
      <c r="K12" s="265">
        <v>0</v>
      </c>
      <c r="L12" s="265">
        <v>0</v>
      </c>
      <c r="M12" s="266">
        <v>0</v>
      </c>
      <c r="N12" s="165">
        <f t="shared" si="0"/>
        <v>0</v>
      </c>
      <c r="O12" s="166">
        <v>0</v>
      </c>
      <c r="P12" s="267">
        <v>0</v>
      </c>
      <c r="Q12" s="268">
        <f t="shared" si="1"/>
        <v>0</v>
      </c>
      <c r="R12" s="269" t="s">
        <v>256</v>
      </c>
    </row>
    <row r="13" spans="1:18" x14ac:dyDescent="0.2">
      <c r="A13" s="262" t="s">
        <v>23</v>
      </c>
      <c r="B13" s="263">
        <v>425</v>
      </c>
      <c r="C13" s="264">
        <v>0.13299999999998136</v>
      </c>
      <c r="D13" s="265">
        <v>0</v>
      </c>
      <c r="E13" s="265">
        <v>0</v>
      </c>
      <c r="F13" s="265">
        <v>0</v>
      </c>
      <c r="G13" s="265">
        <v>15277.97</v>
      </c>
      <c r="H13" s="265">
        <v>396.89700000000084</v>
      </c>
      <c r="I13" s="265">
        <v>0</v>
      </c>
      <c r="J13" s="265">
        <v>7913</v>
      </c>
      <c r="K13" s="265">
        <v>20.999999999998181</v>
      </c>
      <c r="L13" s="265">
        <v>21</v>
      </c>
      <c r="M13" s="266">
        <v>313</v>
      </c>
      <c r="N13" s="165">
        <f t="shared" si="0"/>
        <v>83</v>
      </c>
      <c r="O13" s="166">
        <v>24451</v>
      </c>
      <c r="P13" s="267">
        <v>24493</v>
      </c>
      <c r="Q13" s="268">
        <f t="shared" si="1"/>
        <v>42</v>
      </c>
      <c r="R13" s="268">
        <f t="shared" si="2"/>
        <v>99.828522434981423</v>
      </c>
    </row>
    <row r="14" spans="1:18" x14ac:dyDescent="0.2">
      <c r="A14" s="262" t="s">
        <v>24</v>
      </c>
      <c r="B14" s="263">
        <v>0</v>
      </c>
      <c r="C14" s="264">
        <v>0</v>
      </c>
      <c r="D14" s="265">
        <v>0</v>
      </c>
      <c r="E14" s="265">
        <v>0</v>
      </c>
      <c r="F14" s="265">
        <v>0</v>
      </c>
      <c r="G14" s="265">
        <v>0</v>
      </c>
      <c r="H14" s="265">
        <v>0</v>
      </c>
      <c r="I14" s="265">
        <v>0</v>
      </c>
      <c r="J14" s="265">
        <v>0</v>
      </c>
      <c r="K14" s="265">
        <v>0</v>
      </c>
      <c r="L14" s="265">
        <v>0</v>
      </c>
      <c r="M14" s="266">
        <v>0</v>
      </c>
      <c r="N14" s="165">
        <f t="shared" si="0"/>
        <v>0</v>
      </c>
      <c r="O14" s="166">
        <v>0</v>
      </c>
      <c r="P14" s="267">
        <v>0</v>
      </c>
      <c r="Q14" s="268">
        <f t="shared" si="1"/>
        <v>0</v>
      </c>
      <c r="R14" s="269" t="s">
        <v>256</v>
      </c>
    </row>
    <row r="15" spans="1:18" x14ac:dyDescent="0.2">
      <c r="A15" s="262" t="s">
        <v>25</v>
      </c>
      <c r="B15" s="263">
        <v>0</v>
      </c>
      <c r="C15" s="264">
        <v>0</v>
      </c>
      <c r="D15" s="265">
        <v>237.364</v>
      </c>
      <c r="E15" s="265">
        <v>0</v>
      </c>
      <c r="F15" s="265">
        <v>236.72299999999998</v>
      </c>
      <c r="G15" s="265">
        <v>33275.169000000002</v>
      </c>
      <c r="H15" s="265">
        <v>53735.946000000004</v>
      </c>
      <c r="I15" s="265">
        <v>22990.472999999991</v>
      </c>
      <c r="J15" s="265">
        <v>14796</v>
      </c>
      <c r="K15" s="265">
        <v>42248.325000000019</v>
      </c>
      <c r="L15" s="265">
        <v>26827.999999999993</v>
      </c>
      <c r="M15" s="266">
        <v>14253</v>
      </c>
      <c r="N15" s="165">
        <f t="shared" si="0"/>
        <v>9095</v>
      </c>
      <c r="O15" s="166">
        <v>217696</v>
      </c>
      <c r="P15" s="267">
        <v>218908</v>
      </c>
      <c r="Q15" s="268">
        <f t="shared" si="1"/>
        <v>1212</v>
      </c>
      <c r="R15" s="268">
        <f t="shared" si="2"/>
        <v>99.446342755860911</v>
      </c>
    </row>
    <row r="16" spans="1:18" x14ac:dyDescent="0.2">
      <c r="A16" s="262" t="s">
        <v>26</v>
      </c>
      <c r="B16" s="263">
        <v>0</v>
      </c>
      <c r="C16" s="264">
        <v>0</v>
      </c>
      <c r="D16" s="265">
        <v>0</v>
      </c>
      <c r="E16" s="265">
        <v>0</v>
      </c>
      <c r="F16" s="265">
        <v>0</v>
      </c>
      <c r="G16" s="265">
        <v>0</v>
      </c>
      <c r="H16" s="265">
        <v>0</v>
      </c>
      <c r="I16" s="265">
        <v>0</v>
      </c>
      <c r="J16" s="265">
        <v>0</v>
      </c>
      <c r="K16" s="265">
        <v>0</v>
      </c>
      <c r="L16" s="265">
        <v>0</v>
      </c>
      <c r="M16" s="266">
        <v>0</v>
      </c>
      <c r="N16" s="165">
        <f t="shared" si="0"/>
        <v>17962</v>
      </c>
      <c r="O16" s="166">
        <v>17962</v>
      </c>
      <c r="P16" s="267">
        <v>17962</v>
      </c>
      <c r="Q16" s="268">
        <f t="shared" si="1"/>
        <v>0</v>
      </c>
      <c r="R16" s="268">
        <f t="shared" si="2"/>
        <v>100</v>
      </c>
    </row>
    <row r="17" spans="1:18" x14ac:dyDescent="0.2">
      <c r="A17" s="262" t="s">
        <v>27</v>
      </c>
      <c r="B17" s="263">
        <v>0</v>
      </c>
      <c r="C17" s="264">
        <v>0</v>
      </c>
      <c r="D17" s="265">
        <v>0</v>
      </c>
      <c r="E17" s="265">
        <v>0</v>
      </c>
      <c r="F17" s="265">
        <v>8350</v>
      </c>
      <c r="G17" s="265">
        <v>19523.616000000002</v>
      </c>
      <c r="H17" s="265">
        <v>0</v>
      </c>
      <c r="I17" s="265">
        <v>0</v>
      </c>
      <c r="J17" s="265">
        <v>14531</v>
      </c>
      <c r="K17" s="265">
        <v>-0.61600000000180444</v>
      </c>
      <c r="L17" s="265">
        <v>0</v>
      </c>
      <c r="M17" s="266">
        <v>51</v>
      </c>
      <c r="N17" s="165">
        <f t="shared" si="0"/>
        <v>-51</v>
      </c>
      <c r="O17" s="166">
        <v>42404</v>
      </c>
      <c r="P17" s="267">
        <v>42455</v>
      </c>
      <c r="Q17" s="268">
        <f t="shared" si="1"/>
        <v>51</v>
      </c>
      <c r="R17" s="268">
        <f t="shared" si="2"/>
        <v>99.879872806500998</v>
      </c>
    </row>
    <row r="18" spans="1:18" x14ac:dyDescent="0.2">
      <c r="A18" s="262" t="s">
        <v>28</v>
      </c>
      <c r="B18" s="263">
        <v>0</v>
      </c>
      <c r="C18" s="264">
        <v>0</v>
      </c>
      <c r="D18" s="265">
        <v>0</v>
      </c>
      <c r="E18" s="265">
        <v>0</v>
      </c>
      <c r="F18" s="265">
        <v>0</v>
      </c>
      <c r="G18" s="265">
        <v>0</v>
      </c>
      <c r="H18" s="265">
        <v>0</v>
      </c>
      <c r="I18" s="265">
        <v>0</v>
      </c>
      <c r="J18" s="265">
        <v>0</v>
      </c>
      <c r="K18" s="265">
        <v>0</v>
      </c>
      <c r="L18" s="265">
        <v>0</v>
      </c>
      <c r="M18" s="266">
        <v>0</v>
      </c>
      <c r="N18" s="165">
        <f t="shared" si="0"/>
        <v>0</v>
      </c>
      <c r="O18" s="166">
        <v>0</v>
      </c>
      <c r="P18" s="267">
        <v>0</v>
      </c>
      <c r="Q18" s="268">
        <f t="shared" si="1"/>
        <v>0</v>
      </c>
      <c r="R18" s="269" t="s">
        <v>256</v>
      </c>
    </row>
    <row r="19" spans="1:18" x14ac:dyDescent="0.2">
      <c r="A19" s="262" t="s">
        <v>29</v>
      </c>
      <c r="B19" s="263">
        <v>0</v>
      </c>
      <c r="C19" s="264">
        <v>0</v>
      </c>
      <c r="D19" s="265">
        <v>0</v>
      </c>
      <c r="E19" s="265">
        <v>0</v>
      </c>
      <c r="F19" s="265">
        <v>0</v>
      </c>
      <c r="G19" s="265">
        <v>0</v>
      </c>
      <c r="H19" s="265">
        <v>0</v>
      </c>
      <c r="I19" s="265">
        <v>0</v>
      </c>
      <c r="J19" s="265">
        <v>0</v>
      </c>
      <c r="K19" s="265">
        <v>0</v>
      </c>
      <c r="L19" s="265">
        <v>0</v>
      </c>
      <c r="M19" s="266">
        <v>0</v>
      </c>
      <c r="N19" s="165">
        <f t="shared" si="0"/>
        <v>0</v>
      </c>
      <c r="O19" s="166">
        <v>0</v>
      </c>
      <c r="P19" s="267">
        <v>0</v>
      </c>
      <c r="Q19" s="268">
        <f t="shared" si="1"/>
        <v>0</v>
      </c>
      <c r="R19" s="269" t="s">
        <v>256</v>
      </c>
    </row>
    <row r="20" spans="1:18" x14ac:dyDescent="0.2">
      <c r="A20" s="262" t="s">
        <v>30</v>
      </c>
      <c r="B20" s="263">
        <v>0</v>
      </c>
      <c r="C20" s="264">
        <v>0</v>
      </c>
      <c r="D20" s="265">
        <v>0</v>
      </c>
      <c r="E20" s="265">
        <v>0</v>
      </c>
      <c r="F20" s="265">
        <v>0</v>
      </c>
      <c r="G20" s="265">
        <v>0</v>
      </c>
      <c r="H20" s="265">
        <v>8560.5550000000003</v>
      </c>
      <c r="I20" s="265">
        <v>25019.733</v>
      </c>
      <c r="J20" s="265">
        <v>23037</v>
      </c>
      <c r="K20" s="265">
        <v>9650.7119999999995</v>
      </c>
      <c r="L20" s="265">
        <v>300</v>
      </c>
      <c r="M20" s="266">
        <v>0</v>
      </c>
      <c r="N20" s="165">
        <f t="shared" si="0"/>
        <v>11589.000000000007</v>
      </c>
      <c r="O20" s="166">
        <v>78157</v>
      </c>
      <c r="P20" s="267">
        <v>78378</v>
      </c>
      <c r="Q20" s="268">
        <f t="shared" si="1"/>
        <v>221</v>
      </c>
      <c r="R20" s="268">
        <f t="shared" si="2"/>
        <v>99.718033121539207</v>
      </c>
    </row>
    <row r="21" spans="1:18" x14ac:dyDescent="0.2">
      <c r="A21" s="262" t="s">
        <v>31</v>
      </c>
      <c r="B21" s="263">
        <v>0</v>
      </c>
      <c r="C21" s="264">
        <v>12880</v>
      </c>
      <c r="D21" s="265">
        <v>-8040.4260000000004</v>
      </c>
      <c r="E21" s="265">
        <v>0</v>
      </c>
      <c r="F21" s="265">
        <v>0</v>
      </c>
      <c r="G21" s="265">
        <v>0</v>
      </c>
      <c r="H21" s="265">
        <v>0</v>
      </c>
      <c r="I21" s="265">
        <v>0</v>
      </c>
      <c r="J21" s="265">
        <v>0</v>
      </c>
      <c r="K21" s="265">
        <v>0.42600000000038563</v>
      </c>
      <c r="L21" s="265">
        <v>0</v>
      </c>
      <c r="M21" s="266">
        <v>0</v>
      </c>
      <c r="N21" s="165">
        <f t="shared" si="0"/>
        <v>0</v>
      </c>
      <c r="O21" s="166">
        <v>4840</v>
      </c>
      <c r="P21" s="267">
        <v>19594</v>
      </c>
      <c r="Q21" s="268">
        <f t="shared" si="1"/>
        <v>14754</v>
      </c>
      <c r="R21" s="268">
        <f t="shared" si="2"/>
        <v>24.701439216086555</v>
      </c>
    </row>
    <row r="22" spans="1:18" x14ac:dyDescent="0.2">
      <c r="A22" s="262" t="s">
        <v>32</v>
      </c>
      <c r="B22" s="263">
        <v>0</v>
      </c>
      <c r="C22" s="264">
        <v>0</v>
      </c>
      <c r="D22" s="265">
        <v>0</v>
      </c>
      <c r="E22" s="265">
        <v>0</v>
      </c>
      <c r="F22" s="265">
        <v>0</v>
      </c>
      <c r="G22" s="265">
        <v>0</v>
      </c>
      <c r="H22" s="265">
        <v>0</v>
      </c>
      <c r="I22" s="265">
        <v>0</v>
      </c>
      <c r="J22" s="265">
        <v>0</v>
      </c>
      <c r="K22" s="265">
        <v>0</v>
      </c>
      <c r="L22" s="265">
        <v>0</v>
      </c>
      <c r="M22" s="266">
        <v>0</v>
      </c>
      <c r="N22" s="165">
        <f t="shared" si="0"/>
        <v>0</v>
      </c>
      <c r="O22" s="166">
        <v>0</v>
      </c>
      <c r="P22" s="267">
        <v>0</v>
      </c>
      <c r="Q22" s="268">
        <f t="shared" si="1"/>
        <v>0</v>
      </c>
      <c r="R22" s="269" t="s">
        <v>256</v>
      </c>
    </row>
    <row r="23" spans="1:18" x14ac:dyDescent="0.2">
      <c r="A23" s="262" t="s">
        <v>33</v>
      </c>
      <c r="B23" s="263">
        <v>0</v>
      </c>
      <c r="C23" s="264">
        <v>0</v>
      </c>
      <c r="D23" s="265">
        <v>115.117</v>
      </c>
      <c r="E23" s="265">
        <v>0</v>
      </c>
      <c r="F23" s="265">
        <v>0</v>
      </c>
      <c r="G23" s="265">
        <v>0</v>
      </c>
      <c r="H23" s="265">
        <v>0</v>
      </c>
      <c r="I23" s="265">
        <v>10617.883</v>
      </c>
      <c r="J23" s="265">
        <v>0</v>
      </c>
      <c r="K23" s="265">
        <v>0</v>
      </c>
      <c r="L23" s="265">
        <v>0</v>
      </c>
      <c r="M23" s="266">
        <v>0</v>
      </c>
      <c r="N23" s="165">
        <f t="shared" si="0"/>
        <v>5596</v>
      </c>
      <c r="O23" s="166">
        <v>16329</v>
      </c>
      <c r="P23" s="267">
        <v>16329</v>
      </c>
      <c r="Q23" s="268">
        <f t="shared" si="1"/>
        <v>0</v>
      </c>
      <c r="R23" s="268">
        <f t="shared" si="2"/>
        <v>100</v>
      </c>
    </row>
    <row r="24" spans="1:18" x14ac:dyDescent="0.2">
      <c r="A24" s="262" t="s">
        <v>34</v>
      </c>
      <c r="B24" s="263">
        <v>0</v>
      </c>
      <c r="C24" s="264">
        <v>0</v>
      </c>
      <c r="D24" s="265">
        <v>0</v>
      </c>
      <c r="E24" s="265">
        <v>0</v>
      </c>
      <c r="F24" s="265">
        <v>0</v>
      </c>
      <c r="G24" s="265">
        <v>0</v>
      </c>
      <c r="H24" s="265">
        <v>0</v>
      </c>
      <c r="I24" s="265">
        <v>0</v>
      </c>
      <c r="J24" s="265">
        <v>0</v>
      </c>
      <c r="K24" s="265">
        <v>8587</v>
      </c>
      <c r="L24" s="265">
        <v>0</v>
      </c>
      <c r="M24" s="266">
        <v>0</v>
      </c>
      <c r="N24" s="165">
        <f t="shared" si="0"/>
        <v>0</v>
      </c>
      <c r="O24" s="166">
        <v>8587</v>
      </c>
      <c r="P24" s="267">
        <v>13063</v>
      </c>
      <c r="Q24" s="268">
        <f t="shared" si="1"/>
        <v>4476</v>
      </c>
      <c r="R24" s="268">
        <f t="shared" si="2"/>
        <v>65.735282859986228</v>
      </c>
    </row>
    <row r="25" spans="1:18" x14ac:dyDescent="0.2">
      <c r="A25" s="262" t="s">
        <v>35</v>
      </c>
      <c r="B25" s="263">
        <v>0</v>
      </c>
      <c r="C25" s="264">
        <v>0</v>
      </c>
      <c r="D25" s="265">
        <v>0</v>
      </c>
      <c r="E25" s="265">
        <v>0</v>
      </c>
      <c r="F25" s="265">
        <v>0</v>
      </c>
      <c r="G25" s="265">
        <v>0</v>
      </c>
      <c r="H25" s="265">
        <v>0</v>
      </c>
      <c r="I25" s="265">
        <v>0</v>
      </c>
      <c r="J25" s="265">
        <v>0</v>
      </c>
      <c r="K25" s="265">
        <v>0</v>
      </c>
      <c r="L25" s="265">
        <v>0</v>
      </c>
      <c r="M25" s="266">
        <v>0</v>
      </c>
      <c r="N25" s="165">
        <f t="shared" si="0"/>
        <v>0</v>
      </c>
      <c r="O25" s="166">
        <v>0</v>
      </c>
      <c r="P25" s="267">
        <v>4000</v>
      </c>
      <c r="Q25" s="268">
        <f t="shared" si="1"/>
        <v>4000</v>
      </c>
      <c r="R25" s="268">
        <f t="shared" si="2"/>
        <v>0</v>
      </c>
    </row>
    <row r="26" spans="1:18" x14ac:dyDescent="0.2">
      <c r="A26" s="262" t="s">
        <v>36</v>
      </c>
      <c r="B26" s="263">
        <v>0</v>
      </c>
      <c r="C26" s="264">
        <v>0</v>
      </c>
      <c r="D26" s="265">
        <v>0</v>
      </c>
      <c r="E26" s="265">
        <v>0</v>
      </c>
      <c r="F26" s="265">
        <v>0</v>
      </c>
      <c r="G26" s="265">
        <v>0</v>
      </c>
      <c r="H26" s="265">
        <v>0</v>
      </c>
      <c r="I26" s="265">
        <v>0</v>
      </c>
      <c r="J26" s="265">
        <v>0</v>
      </c>
      <c r="K26" s="265">
        <v>0</v>
      </c>
      <c r="L26" s="265">
        <v>0</v>
      </c>
      <c r="M26" s="266">
        <v>0</v>
      </c>
      <c r="N26" s="165">
        <f t="shared" si="0"/>
        <v>0</v>
      </c>
      <c r="O26" s="166">
        <v>0</v>
      </c>
      <c r="P26" s="267">
        <v>7258</v>
      </c>
      <c r="Q26" s="268">
        <f t="shared" si="1"/>
        <v>7258</v>
      </c>
      <c r="R26" s="268">
        <f t="shared" si="2"/>
        <v>0</v>
      </c>
    </row>
    <row r="27" spans="1:18" x14ac:dyDescent="0.2">
      <c r="A27" s="167" t="s">
        <v>37</v>
      </c>
      <c r="B27" s="263">
        <v>0</v>
      </c>
      <c r="C27" s="264">
        <v>47.386000000000003</v>
      </c>
      <c r="D27" s="265">
        <v>65.442999999999984</v>
      </c>
      <c r="E27" s="265">
        <v>877.27100000000007</v>
      </c>
      <c r="F27" s="265">
        <v>604.33100000000002</v>
      </c>
      <c r="G27" s="265">
        <v>680.8370000000001</v>
      </c>
      <c r="H27" s="265">
        <v>516.1349999999992</v>
      </c>
      <c r="I27" s="265">
        <v>331.28600000000006</v>
      </c>
      <c r="J27" s="265">
        <v>293</v>
      </c>
      <c r="K27" s="265">
        <v>0.31100000000071759</v>
      </c>
      <c r="L27" s="265">
        <v>71</v>
      </c>
      <c r="M27" s="266">
        <v>541.99999999999989</v>
      </c>
      <c r="N27" s="165">
        <f t="shared" si="0"/>
        <v>284.99999999999909</v>
      </c>
      <c r="O27" s="166">
        <v>4314</v>
      </c>
      <c r="P27" s="267">
        <v>5815</v>
      </c>
      <c r="Q27" s="268">
        <f t="shared" si="1"/>
        <v>1501</v>
      </c>
      <c r="R27" s="268">
        <f t="shared" si="2"/>
        <v>74.187446259673266</v>
      </c>
    </row>
    <row r="28" spans="1:18" x14ac:dyDescent="0.2">
      <c r="A28" s="262" t="s">
        <v>38</v>
      </c>
      <c r="B28" s="263">
        <v>0</v>
      </c>
      <c r="C28" s="264">
        <v>313.77999999999997</v>
      </c>
      <c r="D28" s="265">
        <v>-313.77999999999997</v>
      </c>
      <c r="E28" s="265">
        <v>1465.4860000000001</v>
      </c>
      <c r="F28" s="265">
        <v>1046.3259999999998</v>
      </c>
      <c r="G28" s="265">
        <v>1344.9269999999999</v>
      </c>
      <c r="H28" s="265">
        <v>1203.4850000000004</v>
      </c>
      <c r="I28" s="265">
        <v>542.90999999999985</v>
      </c>
      <c r="J28" s="265">
        <v>790</v>
      </c>
      <c r="K28" s="265">
        <v>1543.866</v>
      </c>
      <c r="L28" s="265">
        <v>338</v>
      </c>
      <c r="M28" s="266">
        <v>789</v>
      </c>
      <c r="N28" s="165">
        <f t="shared" si="0"/>
        <v>857.99999999999909</v>
      </c>
      <c r="O28" s="166">
        <v>9922</v>
      </c>
      <c r="P28" s="267">
        <v>14880</v>
      </c>
      <c r="Q28" s="268">
        <f t="shared" si="1"/>
        <v>4958</v>
      </c>
      <c r="R28" s="268">
        <f t="shared" si="2"/>
        <v>66.680107526881713</v>
      </c>
    </row>
    <row r="29" spans="1:18" ht="14.25" x14ac:dyDescent="0.2">
      <c r="A29" s="167" t="s">
        <v>313</v>
      </c>
      <c r="B29" s="263">
        <v>0</v>
      </c>
      <c r="C29" s="264">
        <v>0</v>
      </c>
      <c r="D29" s="265">
        <v>0</v>
      </c>
      <c r="E29" s="265">
        <v>0</v>
      </c>
      <c r="F29" s="265">
        <v>0</v>
      </c>
      <c r="G29" s="265">
        <v>0</v>
      </c>
      <c r="H29" s="265">
        <v>0</v>
      </c>
      <c r="I29" s="265">
        <v>0</v>
      </c>
      <c r="J29" s="265">
        <v>0</v>
      </c>
      <c r="K29" s="265">
        <v>0</v>
      </c>
      <c r="L29" s="265">
        <v>0</v>
      </c>
      <c r="M29" s="266">
        <v>0</v>
      </c>
      <c r="N29" s="165">
        <f t="shared" si="0"/>
        <v>0</v>
      </c>
      <c r="O29" s="166">
        <v>0</v>
      </c>
      <c r="P29" s="267">
        <v>0</v>
      </c>
      <c r="Q29" s="268">
        <f t="shared" si="1"/>
        <v>0</v>
      </c>
      <c r="R29" s="269" t="s">
        <v>256</v>
      </c>
    </row>
    <row r="30" spans="1:18" x14ac:dyDescent="0.2">
      <c r="A30" s="262" t="s">
        <v>39</v>
      </c>
      <c r="B30" s="263">
        <v>0</v>
      </c>
      <c r="C30" s="264">
        <v>0</v>
      </c>
      <c r="D30" s="265">
        <v>0</v>
      </c>
      <c r="E30" s="265">
        <v>0</v>
      </c>
      <c r="F30" s="265">
        <v>0</v>
      </c>
      <c r="G30" s="265">
        <v>0</v>
      </c>
      <c r="H30" s="265">
        <v>0</v>
      </c>
      <c r="I30" s="265">
        <v>0</v>
      </c>
      <c r="J30" s="265">
        <v>0</v>
      </c>
      <c r="K30" s="265">
        <v>0</v>
      </c>
      <c r="L30" s="265">
        <v>0</v>
      </c>
      <c r="M30" s="266">
        <v>0</v>
      </c>
      <c r="N30" s="165">
        <f t="shared" si="0"/>
        <v>0</v>
      </c>
      <c r="O30" s="166">
        <v>0</v>
      </c>
      <c r="P30" s="267">
        <v>21228</v>
      </c>
      <c r="Q30" s="268">
        <f t="shared" si="1"/>
        <v>21228</v>
      </c>
      <c r="R30" s="268">
        <f t="shared" si="2"/>
        <v>0</v>
      </c>
    </row>
    <row r="31" spans="1:18" x14ac:dyDescent="0.2">
      <c r="A31" s="262" t="s">
        <v>40</v>
      </c>
      <c r="B31" s="263">
        <v>0</v>
      </c>
      <c r="C31" s="264">
        <v>0</v>
      </c>
      <c r="D31" s="265">
        <v>0</v>
      </c>
      <c r="E31" s="265">
        <v>0</v>
      </c>
      <c r="F31" s="265">
        <v>0</v>
      </c>
      <c r="G31" s="265">
        <v>8422.5400000000009</v>
      </c>
      <c r="H31" s="265">
        <v>0</v>
      </c>
      <c r="I31" s="265">
        <v>0</v>
      </c>
      <c r="J31" s="265">
        <v>18889</v>
      </c>
      <c r="K31" s="265">
        <v>5986.4599999999991</v>
      </c>
      <c r="L31" s="265">
        <v>0</v>
      </c>
      <c r="M31" s="266">
        <v>992</v>
      </c>
      <c r="N31" s="165">
        <f t="shared" si="0"/>
        <v>0</v>
      </c>
      <c r="O31" s="166">
        <v>34290</v>
      </c>
      <c r="P31" s="267">
        <v>34291</v>
      </c>
      <c r="Q31" s="268">
        <f t="shared" si="1"/>
        <v>1</v>
      </c>
      <c r="R31" s="268">
        <f t="shared" si="2"/>
        <v>99.997083782916789</v>
      </c>
    </row>
    <row r="32" spans="1:18" x14ac:dyDescent="0.2">
      <c r="A32" s="262" t="s">
        <v>41</v>
      </c>
      <c r="B32" s="263">
        <v>0</v>
      </c>
      <c r="C32" s="264">
        <v>0</v>
      </c>
      <c r="D32" s="265">
        <v>0</v>
      </c>
      <c r="E32" s="265">
        <v>0</v>
      </c>
      <c r="F32" s="265">
        <v>0</v>
      </c>
      <c r="G32" s="265">
        <v>0</v>
      </c>
      <c r="H32" s="265">
        <v>7828.125</v>
      </c>
      <c r="I32" s="265">
        <v>0</v>
      </c>
      <c r="J32" s="265">
        <v>24685</v>
      </c>
      <c r="K32" s="265">
        <v>-0.125</v>
      </c>
      <c r="L32" s="265">
        <v>5741</v>
      </c>
      <c r="M32" s="266">
        <v>5456</v>
      </c>
      <c r="N32" s="165">
        <f t="shared" si="0"/>
        <v>0</v>
      </c>
      <c r="O32" s="166">
        <v>43710</v>
      </c>
      <c r="P32" s="267">
        <v>47354</v>
      </c>
      <c r="Q32" s="268">
        <f t="shared" si="1"/>
        <v>3644</v>
      </c>
      <c r="R32" s="268">
        <f t="shared" si="2"/>
        <v>92.304768340583692</v>
      </c>
    </row>
    <row r="33" spans="1:18" x14ac:dyDescent="0.2">
      <c r="A33" s="262" t="s">
        <v>42</v>
      </c>
      <c r="B33" s="263">
        <v>0</v>
      </c>
      <c r="C33" s="264">
        <v>0</v>
      </c>
      <c r="D33" s="265">
        <v>0</v>
      </c>
      <c r="E33" s="265">
        <v>0</v>
      </c>
      <c r="F33" s="265">
        <v>0</v>
      </c>
      <c r="G33" s="265">
        <v>0</v>
      </c>
      <c r="H33" s="265">
        <v>0</v>
      </c>
      <c r="I33" s="265">
        <v>0</v>
      </c>
      <c r="J33" s="265">
        <v>0</v>
      </c>
      <c r="K33" s="265">
        <v>0</v>
      </c>
      <c r="L33" s="265">
        <v>0</v>
      </c>
      <c r="M33" s="266">
        <v>0</v>
      </c>
      <c r="N33" s="165">
        <f t="shared" si="0"/>
        <v>0</v>
      </c>
      <c r="O33" s="166">
        <v>0</v>
      </c>
      <c r="P33" s="267">
        <v>7258</v>
      </c>
      <c r="Q33" s="268">
        <f t="shared" si="1"/>
        <v>7258</v>
      </c>
      <c r="R33" s="268">
        <f t="shared" si="2"/>
        <v>0</v>
      </c>
    </row>
    <row r="34" spans="1:18" x14ac:dyDescent="0.2">
      <c r="A34" s="167" t="s">
        <v>43</v>
      </c>
      <c r="B34" s="263">
        <v>0</v>
      </c>
      <c r="C34" s="264">
        <v>1832.923</v>
      </c>
      <c r="D34" s="265">
        <v>-1832.923</v>
      </c>
      <c r="E34" s="265">
        <v>0</v>
      </c>
      <c r="F34" s="265">
        <v>0</v>
      </c>
      <c r="G34" s="265">
        <v>0</v>
      </c>
      <c r="H34" s="265">
        <v>0</v>
      </c>
      <c r="I34" s="265">
        <v>0</v>
      </c>
      <c r="J34" s="265">
        <v>0</v>
      </c>
      <c r="K34" s="265">
        <v>47</v>
      </c>
      <c r="L34" s="265">
        <v>48</v>
      </c>
      <c r="M34" s="266">
        <v>287</v>
      </c>
      <c r="N34" s="165">
        <f t="shared" si="0"/>
        <v>1054</v>
      </c>
      <c r="O34" s="166">
        <v>1436</v>
      </c>
      <c r="P34" s="267">
        <v>7258</v>
      </c>
      <c r="Q34" s="268">
        <f t="shared" si="1"/>
        <v>5822</v>
      </c>
      <c r="R34" s="268">
        <f t="shared" si="2"/>
        <v>19.785064756131167</v>
      </c>
    </row>
    <row r="35" spans="1:18" x14ac:dyDescent="0.2">
      <c r="A35" s="262" t="s">
        <v>44</v>
      </c>
      <c r="B35" s="263">
        <v>0</v>
      </c>
      <c r="C35" s="264">
        <v>7336.2060000000001</v>
      </c>
      <c r="D35" s="265">
        <v>-7336.2060000000001</v>
      </c>
      <c r="E35" s="265">
        <v>0</v>
      </c>
      <c r="F35" s="265">
        <v>0</v>
      </c>
      <c r="G35" s="265">
        <v>0</v>
      </c>
      <c r="H35" s="265">
        <v>0</v>
      </c>
      <c r="I35" s="265">
        <v>0</v>
      </c>
      <c r="J35" s="265">
        <v>0</v>
      </c>
      <c r="K35" s="265">
        <v>0</v>
      </c>
      <c r="L35" s="265">
        <v>36055</v>
      </c>
      <c r="M35" s="266">
        <v>0</v>
      </c>
      <c r="N35" s="165">
        <f t="shared" si="0"/>
        <v>7197</v>
      </c>
      <c r="O35" s="166">
        <v>43252</v>
      </c>
      <c r="P35" s="267">
        <v>66949</v>
      </c>
      <c r="Q35" s="268">
        <f t="shared" si="1"/>
        <v>23697</v>
      </c>
      <c r="R35" s="268">
        <f t="shared" si="2"/>
        <v>64.604400364456524</v>
      </c>
    </row>
    <row r="36" spans="1:18" x14ac:dyDescent="0.2">
      <c r="A36" s="262" t="s">
        <v>45</v>
      </c>
      <c r="B36" s="168">
        <f>6440+281</f>
        <v>6721</v>
      </c>
      <c r="C36" s="264">
        <v>0.10499999999956344</v>
      </c>
      <c r="D36" s="265">
        <v>14611.016</v>
      </c>
      <c r="E36" s="265">
        <v>28233.437999999998</v>
      </c>
      <c r="F36" s="265">
        <v>28638.412999999997</v>
      </c>
      <c r="G36" s="265">
        <v>0</v>
      </c>
      <c r="H36" s="265">
        <v>26615.625000000004</v>
      </c>
      <c r="I36" s="265">
        <v>0</v>
      </c>
      <c r="J36" s="265">
        <v>21045</v>
      </c>
      <c r="K36" s="265">
        <v>0.40300000000206637</v>
      </c>
      <c r="L36" s="265">
        <v>26126.999999999989</v>
      </c>
      <c r="M36" s="266">
        <v>0</v>
      </c>
      <c r="N36" s="165">
        <f t="shared" si="0"/>
        <v>38027</v>
      </c>
      <c r="O36" s="166">
        <v>190019</v>
      </c>
      <c r="P36" s="267">
        <v>220441</v>
      </c>
      <c r="Q36" s="268">
        <f t="shared" si="1"/>
        <v>30422</v>
      </c>
      <c r="R36" s="268">
        <f t="shared" si="2"/>
        <v>86.199481947550595</v>
      </c>
    </row>
    <row r="37" spans="1:18" x14ac:dyDescent="0.2">
      <c r="A37" s="262" t="s">
        <v>46</v>
      </c>
      <c r="B37" s="263">
        <v>0.28100000000000003</v>
      </c>
      <c r="C37" s="264">
        <v>0</v>
      </c>
      <c r="D37" s="265">
        <v>0</v>
      </c>
      <c r="E37" s="265">
        <v>0</v>
      </c>
      <c r="F37" s="265">
        <v>0</v>
      </c>
      <c r="G37" s="265">
        <v>0</v>
      </c>
      <c r="H37" s="265">
        <v>0</v>
      </c>
      <c r="I37" s="265">
        <v>0</v>
      </c>
      <c r="J37" s="265">
        <v>3421</v>
      </c>
      <c r="K37" s="265">
        <v>8392.7189999999991</v>
      </c>
      <c r="L37" s="265">
        <v>5761.0000000000018</v>
      </c>
      <c r="M37" s="266">
        <v>6018</v>
      </c>
      <c r="N37" s="165">
        <f t="shared" si="0"/>
        <v>13623</v>
      </c>
      <c r="O37" s="166">
        <v>37216</v>
      </c>
      <c r="P37" s="267">
        <v>37556</v>
      </c>
      <c r="Q37" s="268">
        <f t="shared" si="1"/>
        <v>340</v>
      </c>
      <c r="R37" s="268">
        <f t="shared" si="2"/>
        <v>99.094685269996802</v>
      </c>
    </row>
    <row r="38" spans="1:18" x14ac:dyDescent="0.2">
      <c r="A38" s="262" t="s">
        <v>47</v>
      </c>
      <c r="B38" s="263">
        <v>0</v>
      </c>
      <c r="C38" s="264">
        <v>0</v>
      </c>
      <c r="D38" s="265">
        <v>0</v>
      </c>
      <c r="E38" s="265">
        <v>0</v>
      </c>
      <c r="F38" s="265">
        <v>0</v>
      </c>
      <c r="G38" s="265">
        <v>0</v>
      </c>
      <c r="H38" s="265">
        <v>0</v>
      </c>
      <c r="I38" s="265">
        <v>0</v>
      </c>
      <c r="J38" s="265">
        <v>0</v>
      </c>
      <c r="K38" s="265">
        <v>0</v>
      </c>
      <c r="L38" s="265">
        <v>0</v>
      </c>
      <c r="M38" s="266">
        <v>0</v>
      </c>
      <c r="N38" s="165">
        <f t="shared" si="0"/>
        <v>0</v>
      </c>
      <c r="O38" s="166">
        <v>0</v>
      </c>
      <c r="P38" s="267">
        <v>0</v>
      </c>
      <c r="Q38" s="268">
        <f t="shared" si="1"/>
        <v>0</v>
      </c>
      <c r="R38" s="269" t="s">
        <v>256</v>
      </c>
    </row>
    <row r="39" spans="1:18" x14ac:dyDescent="0.2">
      <c r="A39" s="262" t="s">
        <v>48</v>
      </c>
      <c r="B39" s="263">
        <v>0</v>
      </c>
      <c r="C39" s="264">
        <v>0</v>
      </c>
      <c r="D39" s="265">
        <v>0</v>
      </c>
      <c r="E39" s="265">
        <v>0</v>
      </c>
      <c r="F39" s="265">
        <v>0</v>
      </c>
      <c r="G39" s="265">
        <v>0</v>
      </c>
      <c r="H39" s="265">
        <v>0</v>
      </c>
      <c r="I39" s="265">
        <v>0</v>
      </c>
      <c r="J39" s="265">
        <v>0</v>
      </c>
      <c r="K39" s="265">
        <v>0</v>
      </c>
      <c r="L39" s="265">
        <v>0</v>
      </c>
      <c r="M39" s="266">
        <v>0</v>
      </c>
      <c r="N39" s="165">
        <f t="shared" si="0"/>
        <v>0</v>
      </c>
      <c r="O39" s="166">
        <v>0</v>
      </c>
      <c r="P39" s="267">
        <v>26127</v>
      </c>
      <c r="Q39" s="268">
        <f t="shared" si="1"/>
        <v>26127</v>
      </c>
      <c r="R39" s="268">
        <f t="shared" si="2"/>
        <v>0</v>
      </c>
    </row>
    <row r="40" spans="1:18" x14ac:dyDescent="0.2">
      <c r="A40" s="262" t="s">
        <v>49</v>
      </c>
      <c r="B40" s="263">
        <v>0</v>
      </c>
      <c r="C40" s="264">
        <v>0</v>
      </c>
      <c r="D40" s="265">
        <v>0</v>
      </c>
      <c r="E40" s="265">
        <v>0</v>
      </c>
      <c r="F40" s="265">
        <v>0</v>
      </c>
      <c r="G40" s="265">
        <v>0</v>
      </c>
      <c r="H40" s="265">
        <v>0</v>
      </c>
      <c r="I40" s="265">
        <v>0</v>
      </c>
      <c r="J40" s="265">
        <v>0</v>
      </c>
      <c r="K40" s="265">
        <v>0</v>
      </c>
      <c r="L40" s="265">
        <v>0</v>
      </c>
      <c r="M40" s="266">
        <v>0</v>
      </c>
      <c r="N40" s="165">
        <f t="shared" si="0"/>
        <v>0</v>
      </c>
      <c r="O40" s="166">
        <v>0</v>
      </c>
      <c r="P40" s="267">
        <v>0</v>
      </c>
      <c r="Q40" s="268">
        <f t="shared" si="1"/>
        <v>0</v>
      </c>
      <c r="R40" s="269" t="s">
        <v>256</v>
      </c>
    </row>
    <row r="41" spans="1:18" x14ac:dyDescent="0.2">
      <c r="A41" s="262" t="s">
        <v>50</v>
      </c>
      <c r="B41" s="263">
        <v>0</v>
      </c>
      <c r="C41" s="264">
        <v>0</v>
      </c>
      <c r="D41" s="265">
        <v>0</v>
      </c>
      <c r="E41" s="265">
        <v>0</v>
      </c>
      <c r="F41" s="265">
        <v>0</v>
      </c>
      <c r="G41" s="265">
        <v>0</v>
      </c>
      <c r="H41" s="265">
        <v>0</v>
      </c>
      <c r="I41" s="265">
        <v>0</v>
      </c>
      <c r="J41" s="265">
        <v>0</v>
      </c>
      <c r="K41" s="265">
        <v>15027</v>
      </c>
      <c r="L41" s="265">
        <v>0</v>
      </c>
      <c r="M41" s="266">
        <v>0</v>
      </c>
      <c r="N41" s="165">
        <f t="shared" si="0"/>
        <v>7834</v>
      </c>
      <c r="O41" s="166">
        <v>22861</v>
      </c>
      <c r="P41" s="267">
        <v>22861</v>
      </c>
      <c r="Q41" s="268">
        <f t="shared" si="1"/>
        <v>0</v>
      </c>
      <c r="R41" s="268">
        <f t="shared" si="2"/>
        <v>100</v>
      </c>
    </row>
    <row r="42" spans="1:18" x14ac:dyDescent="0.2">
      <c r="A42" s="262" t="s">
        <v>51</v>
      </c>
      <c r="B42" s="263">
        <v>0</v>
      </c>
      <c r="C42" s="264">
        <v>0</v>
      </c>
      <c r="D42" s="265">
        <v>0</v>
      </c>
      <c r="E42" s="265">
        <v>0</v>
      </c>
      <c r="F42" s="265">
        <v>0</v>
      </c>
      <c r="G42" s="265">
        <v>0</v>
      </c>
      <c r="H42" s="265">
        <v>0</v>
      </c>
      <c r="I42" s="265">
        <v>0</v>
      </c>
      <c r="J42" s="265">
        <v>0</v>
      </c>
      <c r="K42" s="265">
        <v>0</v>
      </c>
      <c r="L42" s="265">
        <v>0</v>
      </c>
      <c r="M42" s="266">
        <v>0</v>
      </c>
      <c r="N42" s="165">
        <f t="shared" si="0"/>
        <v>0</v>
      </c>
      <c r="O42" s="166">
        <v>0</v>
      </c>
      <c r="P42" s="267">
        <v>0</v>
      </c>
      <c r="Q42" s="268">
        <f t="shared" si="1"/>
        <v>0</v>
      </c>
      <c r="R42" s="269" t="s">
        <v>256</v>
      </c>
    </row>
    <row r="43" spans="1:18" x14ac:dyDescent="0.2">
      <c r="A43" s="262" t="s">
        <v>52</v>
      </c>
      <c r="B43" s="263">
        <v>0</v>
      </c>
      <c r="C43" s="264">
        <v>0</v>
      </c>
      <c r="D43" s="265">
        <v>0</v>
      </c>
      <c r="E43" s="265">
        <v>0</v>
      </c>
      <c r="F43" s="265">
        <v>0</v>
      </c>
      <c r="G43" s="265">
        <v>0</v>
      </c>
      <c r="H43" s="265">
        <v>0</v>
      </c>
      <c r="I43" s="265">
        <v>0</v>
      </c>
      <c r="J43" s="265">
        <v>0</v>
      </c>
      <c r="K43" s="265">
        <v>0</v>
      </c>
      <c r="L43" s="265">
        <v>0</v>
      </c>
      <c r="M43" s="266">
        <v>0</v>
      </c>
      <c r="N43" s="165">
        <f t="shared" si="0"/>
        <v>0</v>
      </c>
      <c r="O43" s="166">
        <v>0</v>
      </c>
      <c r="P43" s="267">
        <v>0</v>
      </c>
      <c r="Q43" s="268">
        <f t="shared" si="1"/>
        <v>0</v>
      </c>
      <c r="R43" s="269" t="s">
        <v>256</v>
      </c>
    </row>
    <row r="44" spans="1:18" x14ac:dyDescent="0.2">
      <c r="A44" s="270" t="s">
        <v>53</v>
      </c>
      <c r="B44" s="271">
        <v>0</v>
      </c>
      <c r="C44" s="264">
        <v>0</v>
      </c>
      <c r="D44" s="265">
        <v>0</v>
      </c>
      <c r="E44" s="265">
        <v>0</v>
      </c>
      <c r="F44" s="265">
        <v>0</v>
      </c>
      <c r="G44" s="265">
        <v>0</v>
      </c>
      <c r="H44" s="265">
        <v>0</v>
      </c>
      <c r="I44" s="265">
        <v>0</v>
      </c>
      <c r="J44" s="265">
        <v>0</v>
      </c>
      <c r="K44" s="265">
        <v>0</v>
      </c>
      <c r="L44" s="265">
        <v>0</v>
      </c>
      <c r="M44" s="266">
        <v>0</v>
      </c>
      <c r="N44" s="165">
        <f t="shared" si="0"/>
        <v>0</v>
      </c>
      <c r="O44" s="166">
        <v>0</v>
      </c>
      <c r="P44" s="267">
        <v>19594</v>
      </c>
      <c r="Q44" s="268">
        <f t="shared" si="1"/>
        <v>19594</v>
      </c>
      <c r="R44" s="268">
        <f t="shared" si="2"/>
        <v>0</v>
      </c>
    </row>
    <row r="45" spans="1:18" x14ac:dyDescent="0.2">
      <c r="A45" s="262"/>
      <c r="C45" s="264"/>
      <c r="D45" s="265"/>
      <c r="E45" s="265"/>
      <c r="F45" s="265"/>
      <c r="G45" s="265"/>
      <c r="H45" s="265"/>
      <c r="I45" s="265"/>
      <c r="J45" s="265"/>
      <c r="K45" s="265"/>
      <c r="L45" s="265"/>
      <c r="M45" s="265"/>
      <c r="N45" s="265"/>
      <c r="O45" s="267"/>
      <c r="P45" s="169"/>
      <c r="Q45" s="268"/>
      <c r="R45" s="269"/>
    </row>
    <row r="46" spans="1:18" x14ac:dyDescent="0.2">
      <c r="A46" s="272" t="s">
        <v>55</v>
      </c>
      <c r="B46" s="273">
        <f>SUM(B5:B44)</f>
        <v>20062.280999999999</v>
      </c>
      <c r="C46" s="273">
        <f>SUM(C5:C45)</f>
        <v>84278.019</v>
      </c>
      <c r="D46" s="274">
        <f t="shared" ref="D46:Q46" si="3">SUM(D5:D44)</f>
        <v>-5608.0490000000027</v>
      </c>
      <c r="E46" s="274">
        <f t="shared" si="3"/>
        <v>123288.95499999999</v>
      </c>
      <c r="F46" s="274">
        <f t="shared" si="3"/>
        <v>51633.45</v>
      </c>
      <c r="G46" s="274">
        <f t="shared" si="3"/>
        <v>78836.361999999994</v>
      </c>
      <c r="H46" s="274">
        <f t="shared" si="3"/>
        <v>99677.812000000005</v>
      </c>
      <c r="I46" s="274">
        <f t="shared" si="3"/>
        <v>94238.155999999988</v>
      </c>
      <c r="J46" s="274">
        <f t="shared" si="3"/>
        <v>160426</v>
      </c>
      <c r="K46" s="274">
        <f t="shared" si="3"/>
        <v>156283.72600000002</v>
      </c>
      <c r="L46" s="274">
        <f t="shared" si="3"/>
        <v>119077.76999999997</v>
      </c>
      <c r="M46" s="274">
        <f>SUM(M5:M44)</f>
        <v>75719.517999999996</v>
      </c>
      <c r="N46" s="274">
        <f>SUM(N5:N44)</f>
        <v>205169</v>
      </c>
      <c r="O46" s="256">
        <f>SUM(O5:O44)</f>
        <v>1263083</v>
      </c>
      <c r="P46" s="256">
        <f>SUM(P5:P44)</f>
        <v>1498212.017218543</v>
      </c>
      <c r="Q46" s="256">
        <f t="shared" si="3"/>
        <v>235129.01721854304</v>
      </c>
      <c r="R46" s="275">
        <f t="shared" si="2"/>
        <v>84.306025147557932</v>
      </c>
    </row>
    <row r="47" spans="1:18" x14ac:dyDescent="0.2">
      <c r="A47" s="70" t="s">
        <v>314</v>
      </c>
      <c r="B47" s="70"/>
      <c r="C47" s="265"/>
      <c r="D47" s="265"/>
      <c r="E47" s="265"/>
      <c r="F47" s="265"/>
      <c r="G47" s="265"/>
      <c r="O47" s="265"/>
      <c r="P47" s="265"/>
    </row>
    <row r="48" spans="1:18" x14ac:dyDescent="0.2">
      <c r="A48" s="70" t="s">
        <v>315</v>
      </c>
      <c r="B48" s="70"/>
      <c r="C48" s="265"/>
      <c r="D48" s="265"/>
      <c r="E48" s="265"/>
      <c r="F48" s="265"/>
      <c r="G48" s="265"/>
      <c r="P48" s="265"/>
    </row>
    <row r="49" spans="1:21" x14ac:dyDescent="0.2">
      <c r="A49" s="70" t="s">
        <v>434</v>
      </c>
      <c r="B49" s="70"/>
      <c r="C49" s="265"/>
      <c r="D49" s="265"/>
      <c r="E49" s="265"/>
      <c r="F49" s="265"/>
      <c r="G49" s="265"/>
      <c r="P49" s="265"/>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x14ac:dyDescent="0.2">
      <c r="A51" s="6" t="s">
        <v>424</v>
      </c>
      <c r="B51" s="70"/>
      <c r="C51" s="265"/>
      <c r="D51" s="265"/>
      <c r="E51" s="265"/>
      <c r="F51" s="265"/>
      <c r="G51" s="265"/>
      <c r="O51" s="276"/>
      <c r="P51" s="265"/>
    </row>
    <row r="52" spans="1:21" x14ac:dyDescent="0.2">
      <c r="A52" s="279" t="s">
        <v>389</v>
      </c>
      <c r="B52" s="70"/>
      <c r="C52" s="70"/>
      <c r="D52" s="70"/>
      <c r="E52" s="71"/>
      <c r="F52" s="170"/>
      <c r="G52" s="70"/>
      <c r="P52" s="265"/>
    </row>
    <row r="53" spans="1:21" x14ac:dyDescent="0.2">
      <c r="A53" s="70"/>
      <c r="B53" s="70"/>
      <c r="E53" s="265"/>
    </row>
    <row r="54" spans="1:21" x14ac:dyDescent="0.2">
      <c r="A54" s="70"/>
      <c r="B54" s="70"/>
      <c r="E54" s="265"/>
    </row>
  </sheetData>
  <mergeCells count="2">
    <mergeCell ref="D4:N4"/>
    <mergeCell ref="A1:R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W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4" width="8" style="6" customWidth="1"/>
    <col min="15" max="15" width="9.28515625" style="6" customWidth="1"/>
    <col min="16" max="16" width="9.42578125" style="10" customWidth="1"/>
    <col min="17" max="17" width="14.85546875" style="10" customWidth="1"/>
    <col min="18" max="18" width="14.28515625" style="6" customWidth="1"/>
    <col min="19" max="19" width="10.85546875" style="6" customWidth="1"/>
    <col min="20" max="20" width="1.140625" style="6" customWidth="1"/>
    <col min="21" max="21" width="12" style="6" customWidth="1"/>
    <col min="22" max="22" width="13.140625" style="6" customWidth="1"/>
    <col min="23" max="23" width="13.5703125" style="6" bestFit="1" customWidth="1"/>
    <col min="24" max="16384" width="9.140625" style="6"/>
  </cols>
  <sheetData>
    <row r="1" spans="1:23" s="2" customFormat="1" ht="12.75" customHeight="1" x14ac:dyDescent="0.2">
      <c r="A1" s="2" t="s">
        <v>376</v>
      </c>
      <c r="B1" s="251"/>
      <c r="C1" s="251"/>
      <c r="D1" s="251"/>
      <c r="E1" s="251"/>
      <c r="F1" s="251"/>
      <c r="G1" s="251"/>
      <c r="H1" s="251"/>
      <c r="I1" s="251"/>
      <c r="J1" s="251"/>
      <c r="K1" s="251"/>
      <c r="L1" s="251"/>
      <c r="M1" s="251"/>
      <c r="N1" s="251"/>
      <c r="O1" s="251"/>
      <c r="P1" s="251"/>
      <c r="Q1" s="251"/>
    </row>
    <row r="2" spans="1:23" ht="12.75" customHeight="1" x14ac:dyDescent="0.25">
      <c r="A2" s="3"/>
      <c r="B2" s="3"/>
      <c r="C2" s="3"/>
      <c r="D2" s="3"/>
      <c r="E2" s="3"/>
      <c r="F2" s="3"/>
      <c r="G2" s="3"/>
      <c r="H2" s="3"/>
      <c r="I2" s="3"/>
      <c r="J2" s="3"/>
      <c r="K2" s="3"/>
      <c r="L2" s="3"/>
      <c r="M2" s="3"/>
      <c r="N2" s="3"/>
      <c r="O2" s="3"/>
      <c r="P2" s="4"/>
      <c r="Q2" s="4"/>
    </row>
    <row r="3" spans="1:23" ht="12.75" customHeight="1" x14ac:dyDescent="0.25">
      <c r="A3" s="3"/>
      <c r="B3" s="436" t="s">
        <v>112</v>
      </c>
      <c r="C3" s="437"/>
      <c r="D3" s="437"/>
      <c r="E3" s="437"/>
      <c r="F3" s="437"/>
      <c r="G3" s="437"/>
      <c r="H3" s="437"/>
      <c r="I3" s="437"/>
      <c r="J3" s="437"/>
      <c r="K3" s="437"/>
      <c r="L3" s="437"/>
      <c r="M3" s="437"/>
      <c r="N3" s="437"/>
      <c r="O3" s="437"/>
      <c r="P3" s="437"/>
      <c r="Q3" s="4"/>
    </row>
    <row r="4" spans="1:23" ht="12.75" customHeight="1" x14ac:dyDescent="0.2">
      <c r="B4" s="8">
        <v>40422</v>
      </c>
      <c r="C4" s="8">
        <v>40452</v>
      </c>
      <c r="D4" s="8">
        <v>40483</v>
      </c>
      <c r="E4" s="8">
        <v>40513</v>
      </c>
      <c r="F4" s="8">
        <v>40544</v>
      </c>
      <c r="G4" s="8">
        <v>40575</v>
      </c>
      <c r="H4" s="8">
        <v>40603</v>
      </c>
      <c r="I4" s="8">
        <v>40634</v>
      </c>
      <c r="J4" s="8">
        <v>40664</v>
      </c>
      <c r="K4" s="8">
        <v>40695</v>
      </c>
      <c r="L4" s="8">
        <v>40725</v>
      </c>
      <c r="M4" s="8">
        <v>40756</v>
      </c>
      <c r="N4" s="8">
        <v>40787</v>
      </c>
      <c r="O4" s="8" t="s">
        <v>57</v>
      </c>
      <c r="P4" s="72" t="s">
        <v>55</v>
      </c>
      <c r="Q4" s="35" t="s">
        <v>200</v>
      </c>
      <c r="R4" s="2" t="s">
        <v>109</v>
      </c>
      <c r="S4" s="2"/>
      <c r="U4" s="2" t="s">
        <v>58</v>
      </c>
      <c r="V4" s="2"/>
      <c r="W4" s="35" t="s">
        <v>59</v>
      </c>
    </row>
    <row r="5" spans="1:23" ht="12.75" customHeight="1" x14ac:dyDescent="0.2">
      <c r="A5" s="12"/>
      <c r="B5" s="13"/>
      <c r="C5" s="13"/>
      <c r="D5" s="13"/>
      <c r="E5" s="14"/>
      <c r="F5" s="14"/>
      <c r="G5" s="15"/>
      <c r="H5" s="15"/>
      <c r="I5" s="15"/>
      <c r="J5" s="15"/>
      <c r="K5" s="16"/>
      <c r="L5" s="16"/>
      <c r="M5" s="16"/>
      <c r="N5" s="17"/>
      <c r="O5" s="33" t="s">
        <v>60</v>
      </c>
      <c r="P5" s="35" t="s">
        <v>110</v>
      </c>
      <c r="Q5" s="35" t="s">
        <v>111</v>
      </c>
      <c r="R5" s="19" t="s">
        <v>62</v>
      </c>
      <c r="S5" s="19" t="s">
        <v>63</v>
      </c>
      <c r="T5" s="19"/>
      <c r="U5" s="19" t="s">
        <v>62</v>
      </c>
      <c r="V5" s="19" t="s">
        <v>63</v>
      </c>
      <c r="W5" s="35" t="s">
        <v>108</v>
      </c>
    </row>
    <row r="6" spans="1:23" ht="12.75" customHeight="1" x14ac:dyDescent="0.2">
      <c r="A6" s="24"/>
      <c r="B6" s="24"/>
      <c r="C6" s="24"/>
      <c r="D6" s="24"/>
      <c r="E6" s="24"/>
      <c r="F6" s="24"/>
      <c r="G6" s="24"/>
      <c r="H6" s="35" t="s">
        <v>13</v>
      </c>
      <c r="I6" s="24"/>
      <c r="J6" s="24"/>
      <c r="K6" s="24"/>
      <c r="L6" s="24"/>
      <c r="M6" s="24"/>
      <c r="N6" s="24"/>
      <c r="O6" s="24"/>
      <c r="P6" s="24"/>
      <c r="Q6" s="24"/>
    </row>
    <row r="7" spans="1:23" ht="12.75" customHeight="1" x14ac:dyDescent="0.2">
      <c r="A7" s="6" t="s">
        <v>15</v>
      </c>
      <c r="B7" s="26">
        <v>0</v>
      </c>
      <c r="C7" s="26">
        <v>0</v>
      </c>
      <c r="D7" s="26">
        <v>0</v>
      </c>
      <c r="E7" s="26">
        <v>13047</v>
      </c>
      <c r="F7" s="26">
        <v>0</v>
      </c>
      <c r="G7" s="26">
        <v>0</v>
      </c>
      <c r="H7" s="26">
        <v>0</v>
      </c>
      <c r="I7" s="26">
        <v>0</v>
      </c>
      <c r="J7" s="26">
        <v>0</v>
      </c>
      <c r="K7" s="26">
        <v>0</v>
      </c>
      <c r="L7" s="26">
        <v>0</v>
      </c>
      <c r="M7" s="26">
        <v>0</v>
      </c>
      <c r="N7" s="26">
        <v>60731</v>
      </c>
      <c r="O7" s="26">
        <v>0</v>
      </c>
      <c r="P7" s="28">
        <f>SUM(B7:O7)</f>
        <v>73778</v>
      </c>
      <c r="Q7" s="28">
        <v>45281</v>
      </c>
      <c r="R7" s="28">
        <v>0</v>
      </c>
      <c r="S7" s="28">
        <v>21395</v>
      </c>
      <c r="T7" s="28"/>
      <c r="U7" s="28"/>
      <c r="V7" s="28">
        <v>7636</v>
      </c>
      <c r="W7" s="26">
        <f>Q7+R7+S7+U7+V7</f>
        <v>74312</v>
      </c>
    </row>
    <row r="8" spans="1:23" ht="12.75" customHeight="1" x14ac:dyDescent="0.2">
      <c r="A8" s="6" t="s">
        <v>16</v>
      </c>
      <c r="B8" s="26">
        <v>0</v>
      </c>
      <c r="C8" s="26">
        <v>49151</v>
      </c>
      <c r="D8" s="26">
        <v>31313</v>
      </c>
      <c r="E8" s="26">
        <v>0</v>
      </c>
      <c r="F8" s="26">
        <v>-24576</v>
      </c>
      <c r="G8" s="26">
        <v>0</v>
      </c>
      <c r="H8" s="26">
        <v>0</v>
      </c>
      <c r="I8" s="26">
        <v>0</v>
      </c>
      <c r="J8" s="26">
        <v>0</v>
      </c>
      <c r="K8" s="26">
        <v>0</v>
      </c>
      <c r="L8" s="26">
        <v>0</v>
      </c>
      <c r="M8" s="26">
        <v>32982</v>
      </c>
      <c r="N8" s="26">
        <v>54570</v>
      </c>
      <c r="O8" s="26">
        <v>0</v>
      </c>
      <c r="P8" s="28">
        <f t="shared" ref="P8:P46" si="0">SUM(B8:O8)</f>
        <v>143440</v>
      </c>
      <c r="Q8" s="28">
        <v>87402</v>
      </c>
      <c r="R8" s="28">
        <v>0</v>
      </c>
      <c r="S8" s="28">
        <v>41299</v>
      </c>
      <c r="T8" s="28"/>
      <c r="U8" s="28"/>
      <c r="V8" s="28">
        <v>14740</v>
      </c>
      <c r="W8" s="26">
        <f t="shared" ref="W8:W46" si="1">Q8+R8+S8+U8+V8</f>
        <v>143441</v>
      </c>
    </row>
    <row r="9" spans="1:23" ht="12.75" customHeight="1" x14ac:dyDescent="0.2">
      <c r="A9" s="6" t="s">
        <v>17</v>
      </c>
      <c r="B9" s="26">
        <v>0</v>
      </c>
      <c r="C9" s="26">
        <v>0</v>
      </c>
      <c r="D9" s="26">
        <v>0</v>
      </c>
      <c r="E9" s="26">
        <v>0</v>
      </c>
      <c r="F9" s="26">
        <v>0</v>
      </c>
      <c r="G9" s="26">
        <v>0</v>
      </c>
      <c r="H9" s="26">
        <v>0</v>
      </c>
      <c r="I9" s="26">
        <v>0</v>
      </c>
      <c r="J9" s="26">
        <v>0</v>
      </c>
      <c r="K9" s="26">
        <v>0</v>
      </c>
      <c r="L9" s="26">
        <v>0</v>
      </c>
      <c r="M9" s="26">
        <v>0</v>
      </c>
      <c r="N9" s="26">
        <v>0</v>
      </c>
      <c r="O9" s="26">
        <v>0</v>
      </c>
      <c r="P9" s="28">
        <f t="shared" si="0"/>
        <v>0</v>
      </c>
      <c r="Q9" s="28">
        <v>7371</v>
      </c>
      <c r="R9" s="28">
        <v>-7371</v>
      </c>
      <c r="S9" s="28">
        <v>0</v>
      </c>
      <c r="T9" s="28"/>
      <c r="U9" s="28"/>
      <c r="V9" s="28">
        <v>0</v>
      </c>
      <c r="W9" s="26">
        <f t="shared" si="1"/>
        <v>0</v>
      </c>
    </row>
    <row r="10" spans="1:23" x14ac:dyDescent="0.2">
      <c r="A10" s="6" t="s">
        <v>18</v>
      </c>
      <c r="B10" s="26">
        <v>0</v>
      </c>
      <c r="C10" s="26">
        <v>0</v>
      </c>
      <c r="D10" s="26">
        <v>0</v>
      </c>
      <c r="E10" s="26">
        <v>0</v>
      </c>
      <c r="F10" s="26">
        <v>0</v>
      </c>
      <c r="G10" s="26">
        <v>0</v>
      </c>
      <c r="H10" s="26">
        <v>0</v>
      </c>
      <c r="I10" s="26">
        <v>0</v>
      </c>
      <c r="J10" s="26">
        <v>0</v>
      </c>
      <c r="K10" s="26">
        <v>14560</v>
      </c>
      <c r="L10" s="26">
        <v>0</v>
      </c>
      <c r="M10" s="26">
        <v>0</v>
      </c>
      <c r="N10" s="26">
        <v>0</v>
      </c>
      <c r="O10" s="26">
        <v>0</v>
      </c>
      <c r="P10" s="28">
        <f t="shared" si="0"/>
        <v>14560</v>
      </c>
      <c r="Q10" s="28">
        <v>11583</v>
      </c>
      <c r="R10" s="28">
        <v>0</v>
      </c>
      <c r="S10" s="28">
        <v>5474</v>
      </c>
      <c r="T10" s="28"/>
      <c r="U10" s="28"/>
      <c r="V10" s="28">
        <v>1954</v>
      </c>
      <c r="W10" s="26">
        <f t="shared" si="1"/>
        <v>19011</v>
      </c>
    </row>
    <row r="11" spans="1:23" x14ac:dyDescent="0.2">
      <c r="A11" s="6" t="s">
        <v>19</v>
      </c>
      <c r="B11" s="26">
        <v>0</v>
      </c>
      <c r="C11" s="26">
        <v>0</v>
      </c>
      <c r="D11" s="26">
        <v>0</v>
      </c>
      <c r="E11" s="26">
        <v>1758</v>
      </c>
      <c r="F11" s="26">
        <v>0</v>
      </c>
      <c r="G11" s="26">
        <v>2880</v>
      </c>
      <c r="H11" s="26">
        <v>0</v>
      </c>
      <c r="I11" s="26">
        <v>0</v>
      </c>
      <c r="J11" s="26">
        <v>0</v>
      </c>
      <c r="K11" s="26">
        <v>0</v>
      </c>
      <c r="L11" s="26">
        <v>0</v>
      </c>
      <c r="M11" s="26">
        <v>0</v>
      </c>
      <c r="N11" s="26">
        <v>0</v>
      </c>
      <c r="O11" s="26">
        <v>0</v>
      </c>
      <c r="P11" s="28">
        <f t="shared" si="0"/>
        <v>4638</v>
      </c>
      <c r="Q11" s="28">
        <v>8424</v>
      </c>
      <c r="R11" s="28">
        <v>0</v>
      </c>
      <c r="S11" s="28">
        <v>3980</v>
      </c>
      <c r="T11" s="28"/>
      <c r="U11" s="28"/>
      <c r="V11" s="28">
        <v>1421</v>
      </c>
      <c r="W11" s="26">
        <f t="shared" si="1"/>
        <v>13825</v>
      </c>
    </row>
    <row r="12" spans="1:23" x14ac:dyDescent="0.2">
      <c r="A12" s="6" t="s">
        <v>20</v>
      </c>
      <c r="B12" s="26">
        <v>0</v>
      </c>
      <c r="C12" s="26">
        <v>3682</v>
      </c>
      <c r="D12" s="26">
        <v>102488</v>
      </c>
      <c r="E12" s="26">
        <v>39565</v>
      </c>
      <c r="F12" s="26">
        <v>-19567</v>
      </c>
      <c r="G12" s="26">
        <v>1908</v>
      </c>
      <c r="H12" s="26">
        <v>1355</v>
      </c>
      <c r="I12" s="26">
        <v>3170</v>
      </c>
      <c r="J12" s="26">
        <v>20535</v>
      </c>
      <c r="K12" s="26">
        <v>31433</v>
      </c>
      <c r="L12" s="26">
        <v>23990</v>
      </c>
      <c r="M12" s="26">
        <v>405</v>
      </c>
      <c r="N12" s="26">
        <v>7504</v>
      </c>
      <c r="O12" s="26">
        <v>34121</v>
      </c>
      <c r="P12" s="28">
        <f t="shared" si="0"/>
        <v>250589</v>
      </c>
      <c r="Q12" s="28">
        <v>152691</v>
      </c>
      <c r="R12" s="28">
        <v>0</v>
      </c>
      <c r="S12" s="28">
        <v>72148</v>
      </c>
      <c r="T12" s="28"/>
      <c r="U12" s="28"/>
      <c r="V12" s="28">
        <v>25750</v>
      </c>
      <c r="W12" s="26">
        <f t="shared" si="1"/>
        <v>250589</v>
      </c>
    </row>
    <row r="13" spans="1:23" x14ac:dyDescent="0.2">
      <c r="A13" s="6" t="s">
        <v>21</v>
      </c>
      <c r="B13" s="26">
        <v>33</v>
      </c>
      <c r="C13" s="26">
        <v>550</v>
      </c>
      <c r="D13" s="26">
        <v>455</v>
      </c>
      <c r="E13" s="26">
        <v>184</v>
      </c>
      <c r="F13" s="26">
        <v>201</v>
      </c>
      <c r="G13" s="26">
        <v>300</v>
      </c>
      <c r="H13" s="26">
        <v>284</v>
      </c>
      <c r="I13" s="26">
        <v>751</v>
      </c>
      <c r="J13" s="26">
        <v>405</v>
      </c>
      <c r="K13" s="26">
        <v>214</v>
      </c>
      <c r="L13" s="26">
        <v>433</v>
      </c>
      <c r="M13" s="26">
        <v>754</v>
      </c>
      <c r="N13" s="26">
        <v>1744</v>
      </c>
      <c r="O13" s="26">
        <v>28102</v>
      </c>
      <c r="P13" s="28">
        <f t="shared" si="0"/>
        <v>34410</v>
      </c>
      <c r="Q13" s="28">
        <v>25273</v>
      </c>
      <c r="R13" s="28">
        <v>0</v>
      </c>
      <c r="S13" s="28">
        <v>11941</v>
      </c>
      <c r="T13" s="28"/>
      <c r="U13" s="28"/>
      <c r="V13" s="28">
        <v>4262</v>
      </c>
      <c r="W13" s="26">
        <f t="shared" si="1"/>
        <v>41476</v>
      </c>
    </row>
    <row r="14" spans="1:23" x14ac:dyDescent="0.2">
      <c r="A14" s="6" t="s">
        <v>22</v>
      </c>
      <c r="B14" s="26">
        <v>0</v>
      </c>
      <c r="C14" s="26">
        <v>0</v>
      </c>
      <c r="D14" s="26">
        <v>0</v>
      </c>
      <c r="E14" s="26">
        <v>0</v>
      </c>
      <c r="F14" s="26">
        <v>0</v>
      </c>
      <c r="G14" s="26">
        <v>0</v>
      </c>
      <c r="H14" s="26">
        <v>0</v>
      </c>
      <c r="I14" s="26">
        <v>0</v>
      </c>
      <c r="J14" s="26">
        <v>0</v>
      </c>
      <c r="K14" s="26">
        <v>0</v>
      </c>
      <c r="L14" s="26">
        <v>0</v>
      </c>
      <c r="M14" s="26">
        <v>0</v>
      </c>
      <c r="N14" s="26">
        <v>0</v>
      </c>
      <c r="O14" s="26">
        <v>0</v>
      </c>
      <c r="P14" s="28">
        <f t="shared" si="0"/>
        <v>0</v>
      </c>
      <c r="Q14" s="28">
        <v>7258</v>
      </c>
      <c r="R14" s="28">
        <v>-7258</v>
      </c>
      <c r="S14" s="28">
        <v>0</v>
      </c>
      <c r="T14" s="28"/>
      <c r="U14" s="28"/>
      <c r="V14" s="28">
        <v>0</v>
      </c>
      <c r="W14" s="26">
        <f t="shared" si="1"/>
        <v>0</v>
      </c>
    </row>
    <row r="15" spans="1:23" x14ac:dyDescent="0.2">
      <c r="A15" s="6" t="s">
        <v>23</v>
      </c>
      <c r="B15" s="26">
        <v>0</v>
      </c>
      <c r="C15" s="26">
        <v>0</v>
      </c>
      <c r="D15" s="26">
        <v>0</v>
      </c>
      <c r="E15" s="26">
        <v>0</v>
      </c>
      <c r="F15" s="26">
        <v>0</v>
      </c>
      <c r="G15" s="26">
        <v>15778</v>
      </c>
      <c r="H15" s="26">
        <v>0</v>
      </c>
      <c r="I15" s="26">
        <v>0</v>
      </c>
      <c r="J15" s="26">
        <v>0</v>
      </c>
      <c r="K15" s="26">
        <v>0</v>
      </c>
      <c r="L15" s="26">
        <v>0</v>
      </c>
      <c r="M15" s="26">
        <v>10145</v>
      </c>
      <c r="N15" s="26">
        <v>0</v>
      </c>
      <c r="O15" s="26">
        <v>0</v>
      </c>
      <c r="P15" s="28">
        <f t="shared" si="0"/>
        <v>25923</v>
      </c>
      <c r="Q15" s="28">
        <v>15796</v>
      </c>
      <c r="R15" s="28">
        <v>0</v>
      </c>
      <c r="S15" s="28">
        <v>7463</v>
      </c>
      <c r="T15" s="28"/>
      <c r="U15" s="28"/>
      <c r="V15" s="28">
        <v>2664</v>
      </c>
      <c r="W15" s="26">
        <f t="shared" si="1"/>
        <v>25923</v>
      </c>
    </row>
    <row r="16" spans="1:23" x14ac:dyDescent="0.2">
      <c r="A16" s="6" t="s">
        <v>24</v>
      </c>
      <c r="B16" s="26">
        <v>0</v>
      </c>
      <c r="C16" s="26">
        <v>0</v>
      </c>
      <c r="D16" s="26">
        <v>0</v>
      </c>
      <c r="E16" s="26">
        <v>0</v>
      </c>
      <c r="F16" s="26">
        <v>0</v>
      </c>
      <c r="G16" s="26">
        <v>0</v>
      </c>
      <c r="H16" s="26">
        <v>0</v>
      </c>
      <c r="I16" s="26">
        <v>0</v>
      </c>
      <c r="J16" s="26">
        <v>0</v>
      </c>
      <c r="K16" s="26">
        <v>0</v>
      </c>
      <c r="L16" s="26">
        <v>0</v>
      </c>
      <c r="M16" s="26">
        <v>0</v>
      </c>
      <c r="N16" s="26">
        <v>0</v>
      </c>
      <c r="O16" s="26">
        <v>0</v>
      </c>
      <c r="P16" s="28">
        <f t="shared" si="0"/>
        <v>0</v>
      </c>
      <c r="Q16" s="28">
        <v>7258</v>
      </c>
      <c r="R16" s="28">
        <v>-7258</v>
      </c>
      <c r="S16" s="28">
        <v>0</v>
      </c>
      <c r="T16" s="28"/>
      <c r="U16" s="28"/>
      <c r="V16" s="28">
        <v>0</v>
      </c>
      <c r="W16" s="26">
        <f t="shared" si="1"/>
        <v>0</v>
      </c>
    </row>
    <row r="17" spans="1:23" x14ac:dyDescent="0.2">
      <c r="A17" s="6" t="s">
        <v>25</v>
      </c>
      <c r="B17" s="26">
        <v>5176</v>
      </c>
      <c r="C17" s="26">
        <v>237</v>
      </c>
      <c r="D17" s="26">
        <v>0</v>
      </c>
      <c r="E17" s="26">
        <v>0</v>
      </c>
      <c r="F17" s="26">
        <v>21822</v>
      </c>
      <c r="G17" s="26">
        <v>20197</v>
      </c>
      <c r="H17" s="26">
        <v>22858</v>
      </c>
      <c r="I17" s="26">
        <v>46824</v>
      </c>
      <c r="J17" s="26">
        <v>38225</v>
      </c>
      <c r="K17" s="26">
        <v>29100</v>
      </c>
      <c r="L17" s="26">
        <v>7448</v>
      </c>
      <c r="M17" s="26">
        <v>6448</v>
      </c>
      <c r="N17" s="26">
        <v>6527</v>
      </c>
      <c r="O17" s="26">
        <v>237</v>
      </c>
      <c r="P17" s="28">
        <f t="shared" si="0"/>
        <v>205099</v>
      </c>
      <c r="Q17" s="28">
        <v>185335</v>
      </c>
      <c r="R17" s="28">
        <v>0</v>
      </c>
      <c r="S17" s="28">
        <v>20000</v>
      </c>
      <c r="T17" s="28"/>
      <c r="U17" s="28"/>
      <c r="V17" s="28">
        <v>0</v>
      </c>
      <c r="W17" s="26">
        <f t="shared" si="1"/>
        <v>205335</v>
      </c>
    </row>
    <row r="18" spans="1:23" x14ac:dyDescent="0.2">
      <c r="A18" s="6" t="s">
        <v>26</v>
      </c>
      <c r="B18" s="26">
        <v>0</v>
      </c>
      <c r="C18" s="26">
        <v>0</v>
      </c>
      <c r="D18" s="26">
        <v>0</v>
      </c>
      <c r="E18" s="26">
        <v>0</v>
      </c>
      <c r="F18" s="26">
        <v>0</v>
      </c>
      <c r="G18" s="26">
        <v>0</v>
      </c>
      <c r="H18" s="26">
        <v>0</v>
      </c>
      <c r="I18" s="26">
        <v>0</v>
      </c>
      <c r="J18" s="26">
        <v>0</v>
      </c>
      <c r="K18" s="26">
        <v>0</v>
      </c>
      <c r="L18" s="26">
        <v>0</v>
      </c>
      <c r="M18" s="26">
        <v>0</v>
      </c>
      <c r="N18" s="26">
        <v>19011</v>
      </c>
      <c r="O18" s="26">
        <v>0</v>
      </c>
      <c r="P18" s="28">
        <f t="shared" si="0"/>
        <v>19011</v>
      </c>
      <c r="Q18" s="28">
        <v>11583</v>
      </c>
      <c r="R18" s="28">
        <v>0</v>
      </c>
      <c r="S18" s="28">
        <v>5474</v>
      </c>
      <c r="T18" s="28"/>
      <c r="U18" s="28"/>
      <c r="V18" s="28">
        <v>1954</v>
      </c>
      <c r="W18" s="26">
        <f t="shared" si="1"/>
        <v>19011</v>
      </c>
    </row>
    <row r="19" spans="1:23" x14ac:dyDescent="0.2">
      <c r="A19" s="6" t="s">
        <v>27</v>
      </c>
      <c r="B19" s="26">
        <v>0</v>
      </c>
      <c r="C19" s="26">
        <v>0</v>
      </c>
      <c r="D19" s="26">
        <v>0</v>
      </c>
      <c r="E19" s="26">
        <v>0</v>
      </c>
      <c r="F19" s="26">
        <v>18788</v>
      </c>
      <c r="G19" s="26">
        <v>0</v>
      </c>
      <c r="H19" s="26">
        <v>8559</v>
      </c>
      <c r="I19" s="26">
        <v>0</v>
      </c>
      <c r="J19" s="26">
        <v>12922</v>
      </c>
      <c r="K19" s="26">
        <v>19</v>
      </c>
      <c r="L19" s="26">
        <v>0</v>
      </c>
      <c r="M19" s="26">
        <v>0</v>
      </c>
      <c r="N19" s="26">
        <v>0</v>
      </c>
      <c r="O19" s="26">
        <v>0</v>
      </c>
      <c r="P19" s="28">
        <f t="shared" si="0"/>
        <v>40288</v>
      </c>
      <c r="Q19" s="28">
        <v>27379</v>
      </c>
      <c r="R19" s="28">
        <v>0</v>
      </c>
      <c r="S19" s="28">
        <v>12937</v>
      </c>
      <c r="T19" s="28"/>
      <c r="U19" s="28"/>
      <c r="V19" s="28">
        <v>4617</v>
      </c>
      <c r="W19" s="26">
        <f t="shared" si="1"/>
        <v>44933</v>
      </c>
    </row>
    <row r="20" spans="1:23" x14ac:dyDescent="0.2">
      <c r="A20" s="6" t="s">
        <v>28</v>
      </c>
      <c r="B20" s="26">
        <v>0</v>
      </c>
      <c r="C20" s="26">
        <v>0</v>
      </c>
      <c r="D20" s="26">
        <v>0</v>
      </c>
      <c r="E20" s="26">
        <v>0</v>
      </c>
      <c r="F20" s="26">
        <v>0</v>
      </c>
      <c r="G20" s="26">
        <v>0</v>
      </c>
      <c r="H20" s="26">
        <v>0</v>
      </c>
      <c r="I20" s="26">
        <v>0</v>
      </c>
      <c r="J20" s="26">
        <v>0</v>
      </c>
      <c r="K20" s="26">
        <v>0</v>
      </c>
      <c r="L20" s="26">
        <v>0</v>
      </c>
      <c r="M20" s="26">
        <v>0</v>
      </c>
      <c r="N20" s="26">
        <v>0</v>
      </c>
      <c r="O20" s="26">
        <v>0</v>
      </c>
      <c r="P20" s="28">
        <f t="shared" si="0"/>
        <v>0</v>
      </c>
      <c r="Q20" s="28">
        <v>9477</v>
      </c>
      <c r="R20" s="28">
        <v>-9477</v>
      </c>
      <c r="S20" s="28">
        <v>0</v>
      </c>
      <c r="T20" s="28"/>
      <c r="U20" s="28"/>
      <c r="V20" s="28">
        <v>0</v>
      </c>
      <c r="W20" s="26">
        <f t="shared" si="1"/>
        <v>0</v>
      </c>
    </row>
    <row r="21" spans="1:23" x14ac:dyDescent="0.2">
      <c r="A21" s="6" t="s">
        <v>29</v>
      </c>
      <c r="B21" s="26">
        <v>0</v>
      </c>
      <c r="C21" s="26">
        <v>0</v>
      </c>
      <c r="D21" s="26">
        <v>0</v>
      </c>
      <c r="E21" s="26">
        <v>0</v>
      </c>
      <c r="F21" s="26">
        <v>0</v>
      </c>
      <c r="G21" s="26">
        <v>0</v>
      </c>
      <c r="H21" s="26">
        <v>0</v>
      </c>
      <c r="I21" s="26">
        <v>0</v>
      </c>
      <c r="J21" s="26">
        <v>0</v>
      </c>
      <c r="K21" s="26">
        <v>0</v>
      </c>
      <c r="L21" s="26">
        <v>0</v>
      </c>
      <c r="M21" s="26">
        <v>0</v>
      </c>
      <c r="N21" s="26">
        <v>0</v>
      </c>
      <c r="O21" s="26">
        <v>0</v>
      </c>
      <c r="P21" s="28">
        <f t="shared" si="0"/>
        <v>0</v>
      </c>
      <c r="Q21" s="28">
        <v>7258</v>
      </c>
      <c r="R21" s="28">
        <v>-7258</v>
      </c>
      <c r="S21" s="28">
        <v>0</v>
      </c>
      <c r="T21" s="28"/>
      <c r="U21" s="28"/>
      <c r="V21" s="28">
        <v>0</v>
      </c>
      <c r="W21" s="26">
        <f t="shared" si="1"/>
        <v>0</v>
      </c>
    </row>
    <row r="22" spans="1:23" x14ac:dyDescent="0.2">
      <c r="A22" s="6" t="s">
        <v>30</v>
      </c>
      <c r="B22" s="26">
        <v>0</v>
      </c>
      <c r="C22" s="26">
        <v>28637</v>
      </c>
      <c r="D22" s="26">
        <v>0</v>
      </c>
      <c r="E22" s="26">
        <v>0</v>
      </c>
      <c r="F22" s="26">
        <v>0</v>
      </c>
      <c r="G22" s="26">
        <v>3966</v>
      </c>
      <c r="H22" s="26">
        <v>0</v>
      </c>
      <c r="I22" s="26">
        <v>0</v>
      </c>
      <c r="J22" s="26">
        <v>15828</v>
      </c>
      <c r="K22" s="26">
        <v>25700</v>
      </c>
      <c r="L22" s="26">
        <v>0</v>
      </c>
      <c r="M22" s="26">
        <v>5323</v>
      </c>
      <c r="N22" s="26">
        <v>0</v>
      </c>
      <c r="O22" s="26">
        <v>0</v>
      </c>
      <c r="P22" s="28">
        <f t="shared" si="0"/>
        <v>79454</v>
      </c>
      <c r="Q22" s="28">
        <v>50546</v>
      </c>
      <c r="R22" s="28">
        <v>0</v>
      </c>
      <c r="S22" s="28">
        <v>23884</v>
      </c>
      <c r="T22" s="28"/>
      <c r="U22" s="28"/>
      <c r="V22" s="28">
        <v>8524</v>
      </c>
      <c r="W22" s="26">
        <f t="shared" si="1"/>
        <v>82954</v>
      </c>
    </row>
    <row r="23" spans="1:23" x14ac:dyDescent="0.2">
      <c r="A23" s="6" t="s">
        <v>31</v>
      </c>
      <c r="B23" s="26">
        <v>0</v>
      </c>
      <c r="C23" s="26">
        <v>6263</v>
      </c>
      <c r="D23" s="26">
        <v>6374</v>
      </c>
      <c r="E23" s="26">
        <v>0</v>
      </c>
      <c r="F23" s="26">
        <v>0</v>
      </c>
      <c r="G23" s="26">
        <v>0</v>
      </c>
      <c r="H23" s="26">
        <v>0</v>
      </c>
      <c r="I23" s="26">
        <v>0</v>
      </c>
      <c r="J23" s="26">
        <v>0</v>
      </c>
      <c r="K23" s="26">
        <v>0</v>
      </c>
      <c r="L23" s="26">
        <v>0</v>
      </c>
      <c r="M23" s="26">
        <v>0</v>
      </c>
      <c r="N23" s="26">
        <v>0</v>
      </c>
      <c r="O23" s="26">
        <v>8102</v>
      </c>
      <c r="P23" s="28">
        <f t="shared" si="0"/>
        <v>20739</v>
      </c>
      <c r="Q23" s="28">
        <v>12636</v>
      </c>
      <c r="R23" s="28">
        <v>0</v>
      </c>
      <c r="S23" s="28">
        <v>5971</v>
      </c>
      <c r="T23" s="28"/>
      <c r="U23" s="28"/>
      <c r="V23" s="28">
        <v>2131</v>
      </c>
      <c r="W23" s="26">
        <f t="shared" si="1"/>
        <v>20738</v>
      </c>
    </row>
    <row r="24" spans="1:23" x14ac:dyDescent="0.2">
      <c r="A24" s="6" t="s">
        <v>32</v>
      </c>
      <c r="B24" s="26">
        <v>0</v>
      </c>
      <c r="C24" s="26">
        <v>0</v>
      </c>
      <c r="D24" s="26">
        <v>0</v>
      </c>
      <c r="E24" s="26">
        <v>0</v>
      </c>
      <c r="F24" s="26">
        <v>0</v>
      </c>
      <c r="G24" s="26">
        <v>0</v>
      </c>
      <c r="H24" s="26">
        <v>0</v>
      </c>
      <c r="I24" s="26">
        <v>0</v>
      </c>
      <c r="J24" s="26">
        <v>0</v>
      </c>
      <c r="K24" s="26">
        <v>0</v>
      </c>
      <c r="L24" s="26">
        <v>0</v>
      </c>
      <c r="M24" s="26">
        <v>0</v>
      </c>
      <c r="N24" s="26">
        <v>0</v>
      </c>
      <c r="O24" s="26">
        <v>0</v>
      </c>
      <c r="P24" s="28">
        <f t="shared" si="0"/>
        <v>0</v>
      </c>
      <c r="Q24" s="28">
        <v>7258</v>
      </c>
      <c r="R24" s="28">
        <v>-7258</v>
      </c>
      <c r="S24" s="28">
        <v>0</v>
      </c>
      <c r="T24" s="28"/>
      <c r="U24" s="28"/>
      <c r="V24" s="28">
        <v>0</v>
      </c>
      <c r="W24" s="26">
        <f t="shared" si="1"/>
        <v>0</v>
      </c>
    </row>
    <row r="25" spans="1:23" x14ac:dyDescent="0.2">
      <c r="A25" s="6" t="s">
        <v>33</v>
      </c>
      <c r="B25" s="26">
        <v>50</v>
      </c>
      <c r="C25" s="26">
        <v>0</v>
      </c>
      <c r="D25" s="26">
        <v>0</v>
      </c>
      <c r="E25" s="26">
        <v>0</v>
      </c>
      <c r="F25" s="26">
        <v>0</v>
      </c>
      <c r="G25" s="26">
        <v>10480</v>
      </c>
      <c r="H25" s="26">
        <v>0</v>
      </c>
      <c r="I25" s="26">
        <v>89</v>
      </c>
      <c r="J25" s="26">
        <v>0</v>
      </c>
      <c r="K25" s="26">
        <v>26</v>
      </c>
      <c r="L25" s="26">
        <v>0</v>
      </c>
      <c r="M25" s="26">
        <v>4885</v>
      </c>
      <c r="N25" s="26">
        <v>0</v>
      </c>
      <c r="O25" s="26">
        <v>0</v>
      </c>
      <c r="P25" s="28">
        <f t="shared" si="0"/>
        <v>15530</v>
      </c>
      <c r="Q25" s="28">
        <v>10530</v>
      </c>
      <c r="R25" s="28">
        <v>0</v>
      </c>
      <c r="S25" s="28">
        <v>5000</v>
      </c>
      <c r="T25" s="28"/>
      <c r="U25" s="28"/>
      <c r="V25" s="28">
        <v>0</v>
      </c>
      <c r="W25" s="26">
        <f t="shared" si="1"/>
        <v>15530</v>
      </c>
    </row>
    <row r="26" spans="1:23" x14ac:dyDescent="0.2">
      <c r="A26" s="6" t="s">
        <v>34</v>
      </c>
      <c r="B26" s="26">
        <v>0</v>
      </c>
      <c r="C26" s="26">
        <v>0</v>
      </c>
      <c r="D26" s="26">
        <v>0</v>
      </c>
      <c r="E26" s="26">
        <v>0</v>
      </c>
      <c r="F26" s="26">
        <v>0</v>
      </c>
      <c r="G26" s="26">
        <v>0</v>
      </c>
      <c r="H26" s="26">
        <v>0</v>
      </c>
      <c r="I26" s="26">
        <v>0</v>
      </c>
      <c r="J26" s="26">
        <v>0</v>
      </c>
      <c r="K26" s="26">
        <v>0</v>
      </c>
      <c r="L26" s="26">
        <v>8424</v>
      </c>
      <c r="M26" s="26">
        <v>0</v>
      </c>
      <c r="N26" s="26">
        <v>0</v>
      </c>
      <c r="O26" s="26">
        <v>0</v>
      </c>
      <c r="P26" s="28">
        <f t="shared" si="0"/>
        <v>8424</v>
      </c>
      <c r="Q26" s="28">
        <v>8424</v>
      </c>
      <c r="R26" s="28">
        <v>0</v>
      </c>
      <c r="S26" s="28">
        <v>3980</v>
      </c>
      <c r="T26" s="28"/>
      <c r="U26" s="28"/>
      <c r="V26" s="28">
        <v>1421</v>
      </c>
      <c r="W26" s="26">
        <f t="shared" si="1"/>
        <v>13825</v>
      </c>
    </row>
    <row r="27" spans="1:23" x14ac:dyDescent="0.2">
      <c r="A27" s="6" t="s">
        <v>35</v>
      </c>
      <c r="B27" s="26">
        <v>0</v>
      </c>
      <c r="C27" s="26">
        <v>0</v>
      </c>
      <c r="D27" s="26">
        <v>0</v>
      </c>
      <c r="E27" s="26">
        <v>0</v>
      </c>
      <c r="F27" s="26">
        <v>0</v>
      </c>
      <c r="G27" s="26">
        <v>7269</v>
      </c>
      <c r="H27" s="26">
        <v>0</v>
      </c>
      <c r="I27" s="26">
        <v>0</v>
      </c>
      <c r="J27" s="26">
        <v>9189</v>
      </c>
      <c r="K27" s="26">
        <v>0</v>
      </c>
      <c r="L27" s="26">
        <v>0</v>
      </c>
      <c r="M27" s="26">
        <v>0</v>
      </c>
      <c r="N27" s="26">
        <v>0</v>
      </c>
      <c r="O27" s="26">
        <v>0</v>
      </c>
      <c r="P27" s="28">
        <f t="shared" si="0"/>
        <v>16458</v>
      </c>
      <c r="Q27" s="28">
        <v>11583</v>
      </c>
      <c r="R27" s="28">
        <v>0</v>
      </c>
      <c r="S27" s="28">
        <v>5000</v>
      </c>
      <c r="T27" s="28"/>
      <c r="U27" s="28"/>
      <c r="V27" s="28">
        <v>0</v>
      </c>
      <c r="W27" s="26">
        <f t="shared" si="1"/>
        <v>16583</v>
      </c>
    </row>
    <row r="28" spans="1:23" x14ac:dyDescent="0.2">
      <c r="A28" s="6" t="s">
        <v>36</v>
      </c>
      <c r="B28" s="26">
        <v>0</v>
      </c>
      <c r="C28" s="26">
        <v>0</v>
      </c>
      <c r="D28" s="26">
        <v>0</v>
      </c>
      <c r="E28" s="26">
        <v>0</v>
      </c>
      <c r="F28" s="26">
        <v>0</v>
      </c>
      <c r="G28" s="26">
        <v>0</v>
      </c>
      <c r="H28" s="26">
        <v>0</v>
      </c>
      <c r="I28" s="26">
        <v>0</v>
      </c>
      <c r="J28" s="26">
        <v>0</v>
      </c>
      <c r="K28" s="26">
        <v>0</v>
      </c>
      <c r="L28" s="26">
        <v>0</v>
      </c>
      <c r="M28" s="26">
        <v>0</v>
      </c>
      <c r="N28" s="26">
        <v>0</v>
      </c>
      <c r="O28" s="26">
        <v>0</v>
      </c>
      <c r="P28" s="28">
        <f t="shared" si="0"/>
        <v>0</v>
      </c>
      <c r="Q28" s="28">
        <v>7258</v>
      </c>
      <c r="R28" s="28">
        <v>-7258</v>
      </c>
      <c r="S28" s="28">
        <v>0</v>
      </c>
      <c r="T28" s="28"/>
      <c r="U28" s="28"/>
      <c r="V28" s="28">
        <v>0</v>
      </c>
      <c r="W28" s="26">
        <f t="shared" si="1"/>
        <v>0</v>
      </c>
    </row>
    <row r="29" spans="1:23" x14ac:dyDescent="0.2">
      <c r="A29" s="6" t="s">
        <v>37</v>
      </c>
      <c r="B29" s="26">
        <v>0</v>
      </c>
      <c r="C29" s="26">
        <v>0</v>
      </c>
      <c r="D29" s="26">
        <v>900</v>
      </c>
      <c r="E29" s="26">
        <v>758</v>
      </c>
      <c r="F29" s="26">
        <v>649</v>
      </c>
      <c r="G29" s="26">
        <v>442</v>
      </c>
      <c r="H29" s="26">
        <v>208</v>
      </c>
      <c r="I29" s="26">
        <v>92</v>
      </c>
      <c r="J29" s="26">
        <v>48</v>
      </c>
      <c r="K29" s="26">
        <v>47</v>
      </c>
      <c r="L29" s="26">
        <v>865</v>
      </c>
      <c r="M29" s="26">
        <v>45</v>
      </c>
      <c r="N29" s="26">
        <v>191</v>
      </c>
      <c r="O29" s="26">
        <v>0</v>
      </c>
      <c r="P29" s="28">
        <f t="shared" si="0"/>
        <v>4245</v>
      </c>
      <c r="Q29" s="28">
        <v>10530</v>
      </c>
      <c r="R29" s="28">
        <v>0</v>
      </c>
      <c r="S29" s="28">
        <v>4976</v>
      </c>
      <c r="T29" s="28"/>
      <c r="U29" s="28"/>
      <c r="V29" s="28">
        <v>1776</v>
      </c>
      <c r="W29" s="26">
        <f t="shared" si="1"/>
        <v>17282</v>
      </c>
    </row>
    <row r="30" spans="1:23" x14ac:dyDescent="0.2">
      <c r="A30" s="6" t="s">
        <v>38</v>
      </c>
      <c r="B30" s="26">
        <v>0</v>
      </c>
      <c r="C30" s="26">
        <v>263</v>
      </c>
      <c r="D30" s="26">
        <v>747</v>
      </c>
      <c r="E30" s="26">
        <v>2282</v>
      </c>
      <c r="F30" s="26">
        <v>200</v>
      </c>
      <c r="G30" s="26">
        <v>852</v>
      </c>
      <c r="H30" s="26">
        <v>531</v>
      </c>
      <c r="I30" s="26">
        <v>1476</v>
      </c>
      <c r="J30" s="26">
        <v>1440</v>
      </c>
      <c r="K30" s="26">
        <v>1019</v>
      </c>
      <c r="L30" s="26">
        <v>763</v>
      </c>
      <c r="M30" s="26">
        <v>338</v>
      </c>
      <c r="N30" s="26">
        <v>905</v>
      </c>
      <c r="O30" s="26">
        <v>2008</v>
      </c>
      <c r="P30" s="28">
        <f t="shared" si="0"/>
        <v>12824</v>
      </c>
      <c r="Q30" s="28">
        <v>12636</v>
      </c>
      <c r="R30" s="28">
        <v>0</v>
      </c>
      <c r="S30" s="28">
        <v>2000</v>
      </c>
      <c r="T30" s="28"/>
      <c r="U30" s="28"/>
      <c r="V30" s="28">
        <v>0</v>
      </c>
      <c r="W30" s="26">
        <f t="shared" si="1"/>
        <v>14636</v>
      </c>
    </row>
    <row r="31" spans="1:23" x14ac:dyDescent="0.2">
      <c r="A31" s="6" t="s">
        <v>81</v>
      </c>
      <c r="B31" s="26">
        <v>0</v>
      </c>
      <c r="C31" s="26">
        <v>0</v>
      </c>
      <c r="D31" s="26">
        <v>0</v>
      </c>
      <c r="E31" s="26">
        <v>0</v>
      </c>
      <c r="F31" s="26">
        <v>0</v>
      </c>
      <c r="G31" s="26">
        <v>0</v>
      </c>
      <c r="H31" s="26">
        <v>0</v>
      </c>
      <c r="I31" s="26">
        <v>0</v>
      </c>
      <c r="J31" s="26">
        <v>0</v>
      </c>
      <c r="K31" s="26">
        <v>0</v>
      </c>
      <c r="L31" s="26">
        <v>0</v>
      </c>
      <c r="M31" s="26">
        <v>0</v>
      </c>
      <c r="N31" s="26">
        <v>0</v>
      </c>
      <c r="O31" s="26">
        <v>0</v>
      </c>
      <c r="P31" s="28">
        <f t="shared" si="0"/>
        <v>0</v>
      </c>
      <c r="Q31" s="28">
        <v>7258</v>
      </c>
      <c r="R31" s="28">
        <v>-7258</v>
      </c>
      <c r="S31" s="28">
        <v>0</v>
      </c>
      <c r="T31" s="28"/>
      <c r="U31" s="28"/>
      <c r="V31" s="28">
        <v>0</v>
      </c>
      <c r="W31" s="26">
        <f t="shared" si="1"/>
        <v>0</v>
      </c>
    </row>
    <row r="32" spans="1:23" x14ac:dyDescent="0.2">
      <c r="A32" s="6" t="s">
        <v>39</v>
      </c>
      <c r="B32" s="26">
        <v>0</v>
      </c>
      <c r="C32" s="26">
        <v>13690</v>
      </c>
      <c r="D32" s="26">
        <v>0</v>
      </c>
      <c r="E32" s="26">
        <v>0</v>
      </c>
      <c r="F32" s="26">
        <v>0</v>
      </c>
      <c r="G32" s="26">
        <v>0</v>
      </c>
      <c r="H32" s="26">
        <v>0</v>
      </c>
      <c r="I32" s="26">
        <v>0</v>
      </c>
      <c r="J32" s="26">
        <v>0</v>
      </c>
      <c r="K32" s="26">
        <v>0</v>
      </c>
      <c r="L32" s="26">
        <v>0</v>
      </c>
      <c r="M32" s="26">
        <v>0</v>
      </c>
      <c r="N32" s="26">
        <v>0</v>
      </c>
      <c r="O32" s="26">
        <v>0</v>
      </c>
      <c r="P32" s="28">
        <f t="shared" si="0"/>
        <v>13690</v>
      </c>
      <c r="Q32" s="28">
        <v>13690</v>
      </c>
      <c r="R32" s="28">
        <v>0</v>
      </c>
      <c r="S32" s="28">
        <v>6469</v>
      </c>
      <c r="T32" s="28"/>
      <c r="U32" s="28"/>
      <c r="V32" s="28">
        <v>2309</v>
      </c>
      <c r="W32" s="26">
        <f t="shared" si="1"/>
        <v>22468</v>
      </c>
    </row>
    <row r="33" spans="1:23" x14ac:dyDescent="0.2">
      <c r="A33" s="6" t="s">
        <v>40</v>
      </c>
      <c r="B33" s="26">
        <v>0</v>
      </c>
      <c r="C33" s="26">
        <v>10641</v>
      </c>
      <c r="D33" s="26">
        <v>0</v>
      </c>
      <c r="E33" s="26">
        <v>0</v>
      </c>
      <c r="F33" s="26">
        <v>0</v>
      </c>
      <c r="G33" s="26">
        <v>0</v>
      </c>
      <c r="H33" s="26">
        <v>3913</v>
      </c>
      <c r="I33" s="26">
        <v>7329</v>
      </c>
      <c r="J33" s="26">
        <v>4257</v>
      </c>
      <c r="K33" s="26">
        <v>0</v>
      </c>
      <c r="L33" s="26">
        <v>6181</v>
      </c>
      <c r="M33" s="26">
        <v>3915</v>
      </c>
      <c r="N33" s="26">
        <v>0</v>
      </c>
      <c r="O33" s="26">
        <v>0</v>
      </c>
      <c r="P33" s="28">
        <f t="shared" si="0"/>
        <v>36236</v>
      </c>
      <c r="Q33" s="28">
        <v>22114</v>
      </c>
      <c r="R33" s="28">
        <v>0</v>
      </c>
      <c r="S33" s="28">
        <v>10449</v>
      </c>
      <c r="T33" s="28"/>
      <c r="U33" s="28"/>
      <c r="V33" s="28">
        <v>3729</v>
      </c>
      <c r="W33" s="26">
        <f t="shared" si="1"/>
        <v>36292</v>
      </c>
    </row>
    <row r="34" spans="1:23" x14ac:dyDescent="0.2">
      <c r="A34" s="6" t="s">
        <v>41</v>
      </c>
      <c r="B34" s="26">
        <v>0</v>
      </c>
      <c r="C34" s="26">
        <v>0</v>
      </c>
      <c r="D34" s="26">
        <v>0</v>
      </c>
      <c r="E34" s="26">
        <v>0</v>
      </c>
      <c r="F34" s="26">
        <v>0</v>
      </c>
      <c r="G34" s="26">
        <v>0</v>
      </c>
      <c r="H34" s="26">
        <v>0</v>
      </c>
      <c r="I34" s="26">
        <v>0</v>
      </c>
      <c r="J34" s="26">
        <v>7671</v>
      </c>
      <c r="K34" s="26">
        <v>15616</v>
      </c>
      <c r="L34" s="26">
        <v>7150</v>
      </c>
      <c r="M34" s="26">
        <v>8214</v>
      </c>
      <c r="N34" s="26">
        <v>7306</v>
      </c>
      <c r="O34" s="26">
        <v>0</v>
      </c>
      <c r="P34" s="28">
        <f t="shared" si="0"/>
        <v>45957</v>
      </c>
      <c r="Q34" s="28">
        <v>30538</v>
      </c>
      <c r="R34" s="28">
        <v>0</v>
      </c>
      <c r="S34" s="28">
        <v>14430</v>
      </c>
      <c r="T34" s="28"/>
      <c r="U34" s="28"/>
      <c r="V34" s="28">
        <v>5150</v>
      </c>
      <c r="W34" s="26">
        <f t="shared" si="1"/>
        <v>50118</v>
      </c>
    </row>
    <row r="35" spans="1:23" x14ac:dyDescent="0.2">
      <c r="A35" s="6" t="s">
        <v>42</v>
      </c>
      <c r="B35" s="26">
        <v>0</v>
      </c>
      <c r="C35" s="26">
        <v>0</v>
      </c>
      <c r="D35" s="26">
        <v>0</v>
      </c>
      <c r="E35" s="26">
        <v>0</v>
      </c>
      <c r="F35" s="26">
        <v>0</v>
      </c>
      <c r="G35" s="26">
        <v>0</v>
      </c>
      <c r="H35" s="26">
        <v>0</v>
      </c>
      <c r="I35" s="26">
        <v>0</v>
      </c>
      <c r="J35" s="26">
        <v>0</v>
      </c>
      <c r="K35" s="26">
        <v>0</v>
      </c>
      <c r="L35" s="26">
        <v>0</v>
      </c>
      <c r="M35" s="26">
        <v>0</v>
      </c>
      <c r="N35" s="26">
        <v>0</v>
      </c>
      <c r="O35" s="26">
        <v>0</v>
      </c>
      <c r="P35" s="28">
        <f t="shared" si="0"/>
        <v>0</v>
      </c>
      <c r="Q35" s="28">
        <v>7258</v>
      </c>
      <c r="R35" s="28">
        <v>-7258</v>
      </c>
      <c r="S35" s="28">
        <v>0</v>
      </c>
      <c r="T35" s="28"/>
      <c r="U35" s="28"/>
      <c r="V35" s="28">
        <v>0</v>
      </c>
      <c r="W35" s="26">
        <f t="shared" si="1"/>
        <v>0</v>
      </c>
    </row>
    <row r="36" spans="1:23" x14ac:dyDescent="0.2">
      <c r="A36" s="6" t="s">
        <v>43</v>
      </c>
      <c r="B36" s="26">
        <v>0</v>
      </c>
      <c r="C36" s="26">
        <v>0</v>
      </c>
      <c r="D36" s="26">
        <v>0</v>
      </c>
      <c r="E36" s="26">
        <v>0</v>
      </c>
      <c r="F36" s="26">
        <v>0</v>
      </c>
      <c r="G36" s="26">
        <v>0</v>
      </c>
      <c r="H36" s="26">
        <v>0</v>
      </c>
      <c r="I36" s="26">
        <v>0</v>
      </c>
      <c r="J36" s="26">
        <v>0</v>
      </c>
      <c r="K36" s="26">
        <v>0</v>
      </c>
      <c r="L36" s="26">
        <v>0</v>
      </c>
      <c r="M36" s="26">
        <v>0</v>
      </c>
      <c r="N36" s="26">
        <v>3119</v>
      </c>
      <c r="O36" s="26">
        <v>0</v>
      </c>
      <c r="P36" s="28">
        <f t="shared" si="0"/>
        <v>3119</v>
      </c>
      <c r="Q36" s="28">
        <v>7258</v>
      </c>
      <c r="R36" s="28">
        <v>0</v>
      </c>
      <c r="S36" s="28">
        <v>0</v>
      </c>
      <c r="T36" s="28"/>
      <c r="U36" s="28"/>
      <c r="V36" s="28">
        <v>0</v>
      </c>
      <c r="W36" s="26">
        <f t="shared" si="1"/>
        <v>7258</v>
      </c>
    </row>
    <row r="37" spans="1:23" x14ac:dyDescent="0.2">
      <c r="A37" s="6" t="s">
        <v>44</v>
      </c>
      <c r="B37" s="26">
        <v>0</v>
      </c>
      <c r="C37" s="26">
        <v>0</v>
      </c>
      <c r="D37" s="26">
        <v>12126</v>
      </c>
      <c r="E37" s="26">
        <v>0</v>
      </c>
      <c r="F37" s="26">
        <v>0</v>
      </c>
      <c r="G37" s="26">
        <v>17926</v>
      </c>
      <c r="H37" s="26">
        <v>0</v>
      </c>
      <c r="I37" s="26">
        <v>0</v>
      </c>
      <c r="J37" s="26">
        <v>0</v>
      </c>
      <c r="K37" s="26">
        <v>0</v>
      </c>
      <c r="L37" s="26">
        <v>0</v>
      </c>
      <c r="M37" s="26">
        <v>0</v>
      </c>
      <c r="N37" s="26">
        <v>33375</v>
      </c>
      <c r="O37" s="26">
        <v>7336</v>
      </c>
      <c r="P37" s="28">
        <f t="shared" si="0"/>
        <v>70763</v>
      </c>
      <c r="Q37" s="28">
        <v>43175</v>
      </c>
      <c r="R37" s="28">
        <v>0</v>
      </c>
      <c r="S37" s="28">
        <v>20400</v>
      </c>
      <c r="T37" s="28"/>
      <c r="U37" s="28"/>
      <c r="V37" s="28">
        <v>7281</v>
      </c>
      <c r="W37" s="26">
        <f t="shared" si="1"/>
        <v>70856</v>
      </c>
    </row>
    <row r="38" spans="1:23" x14ac:dyDescent="0.2">
      <c r="A38" s="6" t="s">
        <v>45</v>
      </c>
      <c r="B38" s="26">
        <v>0</v>
      </c>
      <c r="C38" s="26">
        <v>0</v>
      </c>
      <c r="D38" s="26">
        <v>0</v>
      </c>
      <c r="E38" s="26">
        <v>0</v>
      </c>
      <c r="F38" s="26">
        <v>0</v>
      </c>
      <c r="G38" s="26">
        <v>0</v>
      </c>
      <c r="H38" s="26">
        <v>26981</v>
      </c>
      <c r="I38" s="26">
        <v>0</v>
      </c>
      <c r="J38" s="26">
        <v>57406</v>
      </c>
      <c r="K38" s="26">
        <v>31313</v>
      </c>
      <c r="L38" s="26">
        <v>0</v>
      </c>
      <c r="M38" s="26">
        <v>31313</v>
      </c>
      <c r="N38" s="26">
        <v>74796</v>
      </c>
      <c r="O38" s="26">
        <v>0</v>
      </c>
      <c r="P38" s="28">
        <f t="shared" si="0"/>
        <v>221809</v>
      </c>
      <c r="Q38" s="28">
        <v>142160</v>
      </c>
      <c r="R38" s="28">
        <v>0</v>
      </c>
      <c r="S38" s="28">
        <v>60000</v>
      </c>
      <c r="T38" s="28"/>
      <c r="U38" s="28"/>
      <c r="V38" s="28">
        <v>19648</v>
      </c>
      <c r="W38" s="26">
        <f t="shared" si="1"/>
        <v>221808</v>
      </c>
    </row>
    <row r="39" spans="1:23" x14ac:dyDescent="0.2">
      <c r="A39" s="6" t="s">
        <v>46</v>
      </c>
      <c r="B39" s="26">
        <v>24194</v>
      </c>
      <c r="C39" s="26">
        <v>0</v>
      </c>
      <c r="D39" s="26">
        <v>0</v>
      </c>
      <c r="E39" s="26">
        <v>0</v>
      </c>
      <c r="F39" s="26">
        <v>0</v>
      </c>
      <c r="G39" s="26">
        <v>0</v>
      </c>
      <c r="H39" s="26">
        <v>0</v>
      </c>
      <c r="I39" s="26">
        <v>0</v>
      </c>
      <c r="J39" s="26">
        <v>0</v>
      </c>
      <c r="K39" s="26">
        <v>0</v>
      </c>
      <c r="L39" s="26">
        <v>353</v>
      </c>
      <c r="M39" s="26">
        <v>0</v>
      </c>
      <c r="N39" s="26">
        <v>15202</v>
      </c>
      <c r="O39" s="26">
        <v>0</v>
      </c>
      <c r="P39" s="28">
        <f t="shared" si="0"/>
        <v>39749</v>
      </c>
      <c r="Q39" s="28">
        <v>24220</v>
      </c>
      <c r="R39" s="28">
        <v>0</v>
      </c>
      <c r="S39" s="28">
        <v>11444</v>
      </c>
      <c r="T39" s="28"/>
      <c r="U39" s="28"/>
      <c r="V39" s="28">
        <v>4085</v>
      </c>
      <c r="W39" s="26">
        <f t="shared" si="1"/>
        <v>39749</v>
      </c>
    </row>
    <row r="40" spans="1:23" x14ac:dyDescent="0.2">
      <c r="A40" s="6" t="s">
        <v>47</v>
      </c>
      <c r="B40" s="26">
        <v>0</v>
      </c>
      <c r="C40" s="26">
        <v>0</v>
      </c>
      <c r="D40" s="26">
        <v>0</v>
      </c>
      <c r="E40" s="26">
        <v>0</v>
      </c>
      <c r="F40" s="26">
        <v>0</v>
      </c>
      <c r="G40" s="26">
        <v>0</v>
      </c>
      <c r="H40" s="26">
        <v>0</v>
      </c>
      <c r="I40" s="26">
        <v>0</v>
      </c>
      <c r="J40" s="26">
        <v>0</v>
      </c>
      <c r="K40" s="26">
        <v>0</v>
      </c>
      <c r="L40" s="26">
        <v>0</v>
      </c>
      <c r="M40" s="26">
        <v>0</v>
      </c>
      <c r="N40" s="26">
        <v>0</v>
      </c>
      <c r="O40" s="26">
        <v>0</v>
      </c>
      <c r="P40" s="28">
        <f t="shared" si="0"/>
        <v>0</v>
      </c>
      <c r="Q40" s="28">
        <v>7258</v>
      </c>
      <c r="R40" s="28">
        <v>-7258</v>
      </c>
      <c r="S40" s="28">
        <v>0</v>
      </c>
      <c r="T40" s="28"/>
      <c r="U40" s="28"/>
      <c r="V40" s="28">
        <v>0</v>
      </c>
      <c r="W40" s="26">
        <f t="shared" si="1"/>
        <v>0</v>
      </c>
    </row>
    <row r="41" spans="1:23" x14ac:dyDescent="0.2">
      <c r="A41" s="6" t="s">
        <v>48</v>
      </c>
      <c r="B41" s="26">
        <v>0</v>
      </c>
      <c r="C41" s="26">
        <v>0</v>
      </c>
      <c r="D41" s="26">
        <v>0</v>
      </c>
      <c r="E41" s="26">
        <v>0</v>
      </c>
      <c r="F41" s="26">
        <v>0</v>
      </c>
      <c r="G41" s="26">
        <v>0</v>
      </c>
      <c r="H41" s="26">
        <v>0</v>
      </c>
      <c r="I41" s="26">
        <v>0</v>
      </c>
      <c r="J41" s="26">
        <v>0</v>
      </c>
      <c r="K41" s="26">
        <v>0</v>
      </c>
      <c r="L41" s="26">
        <v>0</v>
      </c>
      <c r="M41" s="26">
        <v>0</v>
      </c>
      <c r="N41" s="26">
        <v>0</v>
      </c>
      <c r="O41" s="26">
        <v>0</v>
      </c>
      <c r="P41" s="28">
        <f t="shared" si="0"/>
        <v>0</v>
      </c>
      <c r="Q41" s="28">
        <v>16849</v>
      </c>
      <c r="R41" s="28">
        <v>0</v>
      </c>
      <c r="S41" s="28">
        <v>7961</v>
      </c>
      <c r="T41" s="28"/>
      <c r="U41" s="28">
        <v>-16807</v>
      </c>
      <c r="V41" s="28">
        <v>0</v>
      </c>
      <c r="W41" s="26">
        <f t="shared" si="1"/>
        <v>8003</v>
      </c>
    </row>
    <row r="42" spans="1:23" x14ac:dyDescent="0.2">
      <c r="A42" s="6" t="s">
        <v>49</v>
      </c>
      <c r="B42" s="26">
        <v>0</v>
      </c>
      <c r="C42" s="26">
        <v>0</v>
      </c>
      <c r="D42" s="26">
        <v>0</v>
      </c>
      <c r="E42" s="26">
        <v>0</v>
      </c>
      <c r="F42" s="26">
        <v>0</v>
      </c>
      <c r="G42" s="26">
        <v>0</v>
      </c>
      <c r="H42" s="26">
        <v>0</v>
      </c>
      <c r="I42" s="26">
        <v>0</v>
      </c>
      <c r="J42" s="26">
        <v>0</v>
      </c>
      <c r="K42" s="26">
        <v>0</v>
      </c>
      <c r="L42" s="26">
        <v>0</v>
      </c>
      <c r="M42" s="26">
        <v>0</v>
      </c>
      <c r="N42" s="26">
        <v>0</v>
      </c>
      <c r="O42" s="26">
        <v>0</v>
      </c>
      <c r="P42" s="28">
        <f t="shared" si="0"/>
        <v>0</v>
      </c>
      <c r="Q42" s="28">
        <v>12636</v>
      </c>
      <c r="R42" s="28">
        <v>-12636</v>
      </c>
      <c r="S42" s="28">
        <v>0</v>
      </c>
      <c r="T42" s="28"/>
      <c r="U42" s="28"/>
      <c r="V42" s="28">
        <v>0</v>
      </c>
      <c r="W42" s="26">
        <f t="shared" si="1"/>
        <v>0</v>
      </c>
    </row>
    <row r="43" spans="1:23" x14ac:dyDescent="0.2">
      <c r="A43" s="6" t="s">
        <v>50</v>
      </c>
      <c r="B43" s="26">
        <v>0</v>
      </c>
      <c r="C43" s="26">
        <v>0</v>
      </c>
      <c r="D43" s="26">
        <v>0</v>
      </c>
      <c r="E43" s="26">
        <v>0</v>
      </c>
      <c r="F43" s="26">
        <v>0</v>
      </c>
      <c r="G43" s="26">
        <v>0</v>
      </c>
      <c r="H43" s="26">
        <v>0</v>
      </c>
      <c r="I43" s="26">
        <v>0</v>
      </c>
      <c r="J43" s="26">
        <v>0</v>
      </c>
      <c r="K43" s="26">
        <v>0</v>
      </c>
      <c r="L43" s="26">
        <v>14743</v>
      </c>
      <c r="M43" s="26">
        <v>9452</v>
      </c>
      <c r="N43" s="26">
        <v>0</v>
      </c>
      <c r="O43" s="26">
        <v>0</v>
      </c>
      <c r="P43" s="28">
        <f t="shared" si="0"/>
        <v>24195</v>
      </c>
      <c r="Q43" s="28">
        <v>14743</v>
      </c>
      <c r="R43" s="28">
        <v>0</v>
      </c>
      <c r="S43" s="28">
        <v>6966</v>
      </c>
      <c r="T43" s="28"/>
      <c r="U43" s="28"/>
      <c r="V43" s="28">
        <v>2486</v>
      </c>
      <c r="W43" s="26">
        <f t="shared" si="1"/>
        <v>24195</v>
      </c>
    </row>
    <row r="44" spans="1:23" x14ac:dyDescent="0.2">
      <c r="A44" s="6" t="s">
        <v>51</v>
      </c>
      <c r="B44" s="26">
        <v>0</v>
      </c>
      <c r="C44" s="26">
        <v>0</v>
      </c>
      <c r="D44" s="26">
        <v>0</v>
      </c>
      <c r="E44" s="26">
        <v>0</v>
      </c>
      <c r="F44" s="26">
        <v>0</v>
      </c>
      <c r="G44" s="26">
        <v>0</v>
      </c>
      <c r="H44" s="26">
        <v>0</v>
      </c>
      <c r="I44" s="26">
        <v>0</v>
      </c>
      <c r="J44" s="26">
        <v>0</v>
      </c>
      <c r="K44" s="26">
        <v>0</v>
      </c>
      <c r="L44" s="26">
        <v>0</v>
      </c>
      <c r="M44" s="26">
        <v>0</v>
      </c>
      <c r="N44" s="26">
        <v>0</v>
      </c>
      <c r="O44" s="26">
        <v>0</v>
      </c>
      <c r="P44" s="28">
        <f t="shared" si="0"/>
        <v>0</v>
      </c>
      <c r="Q44" s="28">
        <v>7371</v>
      </c>
      <c r="R44" s="28">
        <v>-7371</v>
      </c>
      <c r="S44" s="28">
        <v>0</v>
      </c>
      <c r="T44" s="28"/>
      <c r="U44" s="28"/>
      <c r="V44" s="28">
        <v>0</v>
      </c>
      <c r="W44" s="26">
        <f t="shared" si="1"/>
        <v>0</v>
      </c>
    </row>
    <row r="45" spans="1:23" x14ac:dyDescent="0.2">
      <c r="A45" s="6" t="s">
        <v>52</v>
      </c>
      <c r="B45" s="26">
        <v>0</v>
      </c>
      <c r="C45" s="26">
        <v>0</v>
      </c>
      <c r="D45" s="26">
        <v>0</v>
      </c>
      <c r="E45" s="26">
        <v>0</v>
      </c>
      <c r="F45" s="26">
        <v>0</v>
      </c>
      <c r="G45" s="26">
        <v>0</v>
      </c>
      <c r="H45" s="26">
        <v>0</v>
      </c>
      <c r="I45" s="26">
        <v>0</v>
      </c>
      <c r="J45" s="26">
        <v>0</v>
      </c>
      <c r="K45" s="26">
        <v>0</v>
      </c>
      <c r="L45" s="26">
        <v>0</v>
      </c>
      <c r="M45" s="26">
        <v>0</v>
      </c>
      <c r="N45" s="26">
        <v>0</v>
      </c>
      <c r="O45" s="26">
        <v>0</v>
      </c>
      <c r="P45" s="28">
        <f t="shared" si="0"/>
        <v>0</v>
      </c>
      <c r="Q45" s="28">
        <v>7258</v>
      </c>
      <c r="R45" s="28">
        <v>-7258</v>
      </c>
      <c r="S45" s="28">
        <v>0</v>
      </c>
      <c r="T45" s="28"/>
      <c r="U45" s="28"/>
      <c r="V45" s="28">
        <v>0</v>
      </c>
      <c r="W45" s="26">
        <f t="shared" si="1"/>
        <v>0</v>
      </c>
    </row>
    <row r="46" spans="1:23" x14ac:dyDescent="0.2">
      <c r="A46" s="6" t="s">
        <v>53</v>
      </c>
      <c r="B46" s="26">
        <v>7554</v>
      </c>
      <c r="C46" s="26">
        <v>5082</v>
      </c>
      <c r="D46" s="26">
        <v>0</v>
      </c>
      <c r="E46" s="26">
        <v>0</v>
      </c>
      <c r="F46" s="26">
        <v>0</v>
      </c>
      <c r="G46" s="26">
        <v>0</v>
      </c>
      <c r="H46" s="26">
        <v>0</v>
      </c>
      <c r="I46" s="26">
        <v>0</v>
      </c>
      <c r="J46" s="26">
        <v>0</v>
      </c>
      <c r="K46" s="26">
        <v>0</v>
      </c>
      <c r="L46" s="26">
        <v>0</v>
      </c>
      <c r="M46" s="26">
        <v>0</v>
      </c>
      <c r="N46" s="26">
        <v>0</v>
      </c>
      <c r="O46" s="26">
        <v>0</v>
      </c>
      <c r="P46" s="28">
        <f t="shared" si="0"/>
        <v>12636</v>
      </c>
      <c r="Q46" s="28">
        <v>12636</v>
      </c>
      <c r="R46" s="28">
        <v>0</v>
      </c>
      <c r="S46" s="28">
        <v>5971</v>
      </c>
      <c r="T46" s="28"/>
      <c r="U46" s="28"/>
      <c r="V46" s="28">
        <v>2131</v>
      </c>
      <c r="W46" s="26">
        <f t="shared" si="1"/>
        <v>20738</v>
      </c>
    </row>
    <row r="47" spans="1:23" x14ac:dyDescent="0.2">
      <c r="B47" s="26"/>
      <c r="C47" s="26"/>
      <c r="D47" s="26"/>
      <c r="E47" s="26"/>
      <c r="F47" s="26"/>
      <c r="G47" s="26"/>
      <c r="H47" s="27"/>
      <c r="I47" s="27"/>
      <c r="J47" s="27"/>
      <c r="K47" s="27"/>
      <c r="L47" s="27"/>
      <c r="M47" s="27"/>
      <c r="N47" s="27"/>
      <c r="O47" s="27"/>
      <c r="P47" s="29"/>
      <c r="Q47" s="29"/>
    </row>
    <row r="48" spans="1:23" s="2" customFormat="1" x14ac:dyDescent="0.2">
      <c r="A48" s="30" t="s">
        <v>55</v>
      </c>
      <c r="B48" s="31">
        <f>SUM(B7:B46)</f>
        <v>37007</v>
      </c>
      <c r="C48" s="31">
        <f t="shared" ref="C48:O48" si="2">SUM(C7:C46)</f>
        <v>118196</v>
      </c>
      <c r="D48" s="31">
        <f t="shared" si="2"/>
        <v>154403</v>
      </c>
      <c r="E48" s="31">
        <f t="shared" si="2"/>
        <v>57594</v>
      </c>
      <c r="F48" s="31">
        <f t="shared" si="2"/>
        <v>-2483</v>
      </c>
      <c r="G48" s="31">
        <f t="shared" si="2"/>
        <v>81998</v>
      </c>
      <c r="H48" s="31">
        <f t="shared" si="2"/>
        <v>64689</v>
      </c>
      <c r="I48" s="31">
        <f t="shared" si="2"/>
        <v>59731</v>
      </c>
      <c r="J48" s="31">
        <f t="shared" si="2"/>
        <v>167926</v>
      </c>
      <c r="K48" s="31">
        <f t="shared" si="2"/>
        <v>149047</v>
      </c>
      <c r="L48" s="31">
        <f t="shared" si="2"/>
        <v>70350</v>
      </c>
      <c r="M48" s="31">
        <f t="shared" si="2"/>
        <v>114219</v>
      </c>
      <c r="N48" s="31">
        <f t="shared" si="2"/>
        <v>284981</v>
      </c>
      <c r="O48" s="31">
        <f t="shared" si="2"/>
        <v>79906</v>
      </c>
      <c r="P48" s="31">
        <f>SUM(P7:P47)</f>
        <v>1437564</v>
      </c>
      <c r="Q48" s="32">
        <v>1117195</v>
      </c>
      <c r="R48" s="31">
        <f>SUM(R7:R47)</f>
        <v>-102177</v>
      </c>
      <c r="S48" s="31">
        <f>SUM(S7:S47)</f>
        <v>397012</v>
      </c>
      <c r="T48" s="31"/>
      <c r="U48" s="31">
        <f>SUM(U7:U47)</f>
        <v>-16807</v>
      </c>
      <c r="V48" s="31">
        <f>SUM(V7:V47)</f>
        <v>125669</v>
      </c>
      <c r="W48" s="31">
        <f>SUM(W7:W47)+3</f>
        <v>1520892</v>
      </c>
    </row>
    <row r="49" spans="1:21" ht="12.75" customHeight="1" x14ac:dyDescent="0.2">
      <c r="A49" s="10" t="s">
        <v>56</v>
      </c>
      <c r="B49" s="26"/>
      <c r="C49" s="26"/>
      <c r="D49" s="26"/>
      <c r="E49" s="26"/>
      <c r="F49" s="26"/>
      <c r="G49" s="26"/>
      <c r="Q49" s="28"/>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G51" s="26"/>
      <c r="Q51" s="28"/>
    </row>
    <row r="52" spans="1:21" ht="12.75" customHeight="1" x14ac:dyDescent="0.2">
      <c r="A52" s="6" t="s">
        <v>335</v>
      </c>
      <c r="D52" s="26"/>
      <c r="E52" s="26"/>
      <c r="F52" s="26"/>
      <c r="Q52" s="28"/>
    </row>
    <row r="53" spans="1:21" x14ac:dyDescent="0.2">
      <c r="A53" s="279" t="s">
        <v>389</v>
      </c>
      <c r="Q53" s="28"/>
    </row>
    <row r="54" spans="1:21" x14ac:dyDescent="0.2">
      <c r="F54" s="26"/>
    </row>
  </sheetData>
  <mergeCells count="1">
    <mergeCell ref="B3:P3"/>
  </mergeCells>
  <pageMargins left="0.43" right="0.16" top="0.56999999999999995" bottom="0.44" header="0.5" footer="0.4"/>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A55"/>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2" width="8" style="6" customWidth="1"/>
    <col min="3" max="3" width="9" style="6" customWidth="1"/>
    <col min="4" max="14" width="8" style="6" customWidth="1"/>
    <col min="15" max="15" width="10.140625" style="6" bestFit="1" customWidth="1"/>
    <col min="16" max="17" width="12.85546875" style="6" customWidth="1"/>
    <col min="18" max="18" width="16" style="75" customWidth="1"/>
    <col min="19" max="21" width="12.85546875" style="6" customWidth="1"/>
    <col min="22" max="22" width="1.5703125" style="6" customWidth="1"/>
    <col min="23" max="24" width="15.28515625" style="6" customWidth="1"/>
    <col min="25" max="25" width="1.140625" style="6" customWidth="1"/>
    <col min="26" max="27" width="15.28515625" style="6" customWidth="1"/>
    <col min="28" max="16384" width="9.140625" style="6"/>
  </cols>
  <sheetData>
    <row r="1" spans="1:27" s="2" customFormat="1" ht="12.75" customHeight="1" x14ac:dyDescent="0.2">
      <c r="A1" s="2" t="s">
        <v>377</v>
      </c>
    </row>
    <row r="2" spans="1:27" ht="12.75" customHeight="1" x14ac:dyDescent="0.25">
      <c r="A2" s="3"/>
      <c r="B2" s="3"/>
      <c r="C2" s="3"/>
      <c r="D2" s="3"/>
      <c r="E2" s="3"/>
      <c r="F2" s="3"/>
      <c r="G2" s="3"/>
      <c r="H2" s="3"/>
      <c r="I2" s="3"/>
      <c r="J2" s="3"/>
      <c r="K2" s="3"/>
      <c r="L2" s="3"/>
      <c r="M2" s="3"/>
      <c r="N2" s="3"/>
      <c r="O2" s="4"/>
      <c r="P2" s="4"/>
      <c r="Q2" s="4"/>
      <c r="R2" s="5"/>
      <c r="S2" s="4"/>
      <c r="T2" s="4"/>
      <c r="U2" s="4"/>
      <c r="V2" s="4"/>
      <c r="W2" s="4"/>
      <c r="X2" s="4"/>
      <c r="Y2" s="4"/>
      <c r="Z2" s="4"/>
      <c r="AA2" s="4"/>
    </row>
    <row r="3" spans="1:27" ht="12.75" customHeight="1" x14ac:dyDescent="0.25">
      <c r="A3" s="3"/>
      <c r="B3" s="74" t="s">
        <v>0</v>
      </c>
      <c r="C3" s="3"/>
      <c r="D3" s="3"/>
      <c r="E3" s="3"/>
      <c r="F3" s="3"/>
      <c r="G3" s="3"/>
      <c r="H3" s="3"/>
      <c r="I3" s="3"/>
      <c r="J3" s="3"/>
      <c r="K3" s="3"/>
      <c r="L3" s="3"/>
      <c r="M3" s="3"/>
      <c r="N3" s="3"/>
      <c r="O3" s="4"/>
      <c r="P3" s="4"/>
      <c r="Q3" s="4"/>
      <c r="R3" s="5"/>
      <c r="S3" s="73" t="s">
        <v>1</v>
      </c>
      <c r="T3" s="159"/>
      <c r="U3" s="159"/>
      <c r="V3" s="4"/>
      <c r="W3" s="73" t="s">
        <v>2</v>
      </c>
      <c r="X3" s="159"/>
      <c r="Y3" s="4"/>
      <c r="Z3" s="73" t="s">
        <v>499</v>
      </c>
      <c r="AA3" s="159"/>
    </row>
    <row r="4" spans="1:27" ht="12.75" customHeight="1" x14ac:dyDescent="0.2">
      <c r="B4" s="8">
        <v>40087</v>
      </c>
      <c r="C4" s="8">
        <v>40118</v>
      </c>
      <c r="D4" s="8">
        <v>40148</v>
      </c>
      <c r="E4" s="8">
        <v>40179</v>
      </c>
      <c r="F4" s="8">
        <v>40210</v>
      </c>
      <c r="G4" s="8">
        <v>40238</v>
      </c>
      <c r="H4" s="8">
        <v>40269</v>
      </c>
      <c r="I4" s="8">
        <v>40299</v>
      </c>
      <c r="J4" s="8">
        <v>40330</v>
      </c>
      <c r="K4" s="8">
        <v>40360</v>
      </c>
      <c r="L4" s="8">
        <v>40391</v>
      </c>
      <c r="M4" s="8">
        <v>40422</v>
      </c>
      <c r="N4" s="8">
        <v>40452</v>
      </c>
      <c r="O4" s="72" t="s">
        <v>307</v>
      </c>
      <c r="P4" s="35" t="s">
        <v>200</v>
      </c>
      <c r="Q4" s="35" t="s">
        <v>200</v>
      </c>
      <c r="R4" s="157" t="s">
        <v>4</v>
      </c>
      <c r="S4" s="19" t="s">
        <v>5</v>
      </c>
      <c r="T4" s="19" t="s">
        <v>6</v>
      </c>
      <c r="U4" s="19" t="s">
        <v>7</v>
      </c>
      <c r="V4" s="19"/>
      <c r="W4" s="19" t="s">
        <v>6</v>
      </c>
      <c r="X4" s="19" t="s">
        <v>8</v>
      </c>
      <c r="Y4" s="19"/>
      <c r="Z4" s="19" t="s">
        <v>6</v>
      </c>
      <c r="AA4" s="19" t="s">
        <v>8</v>
      </c>
    </row>
    <row r="5" spans="1:27" ht="12.75" customHeight="1" x14ac:dyDescent="0.2">
      <c r="A5" s="12"/>
      <c r="B5" s="13"/>
      <c r="C5" s="13"/>
      <c r="D5" s="14"/>
      <c r="E5" s="14"/>
      <c r="F5" s="15"/>
      <c r="G5" s="15"/>
      <c r="H5" s="15"/>
      <c r="I5" s="15"/>
      <c r="J5" s="16"/>
      <c r="K5" s="16"/>
      <c r="L5" s="16"/>
      <c r="M5" s="17"/>
      <c r="N5" s="18"/>
      <c r="O5" s="19"/>
      <c r="P5" s="35" t="s">
        <v>10</v>
      </c>
      <c r="Q5" s="35" t="s">
        <v>11</v>
      </c>
      <c r="R5" s="158" t="s">
        <v>12</v>
      </c>
      <c r="S5" s="19"/>
      <c r="T5" s="19"/>
      <c r="U5" s="19"/>
      <c r="V5" s="19"/>
      <c r="W5" s="19"/>
      <c r="X5" s="19"/>
      <c r="Y5" s="19"/>
      <c r="Z5" s="19"/>
      <c r="AA5" s="19"/>
    </row>
    <row r="6" spans="1:27" ht="12.75" customHeight="1" x14ac:dyDescent="0.2">
      <c r="A6" s="24"/>
      <c r="B6" s="24"/>
      <c r="C6" s="24"/>
      <c r="D6" s="24"/>
      <c r="E6" s="24"/>
      <c r="F6" s="24"/>
      <c r="G6" s="35" t="s">
        <v>13</v>
      </c>
      <c r="H6" s="24"/>
      <c r="I6" s="24"/>
      <c r="J6" s="24"/>
      <c r="K6" s="24"/>
      <c r="L6" s="24"/>
      <c r="M6" s="24"/>
      <c r="N6" s="24"/>
      <c r="O6" s="24"/>
      <c r="P6" s="24"/>
      <c r="Q6" s="24"/>
      <c r="R6" s="25" t="s">
        <v>14</v>
      </c>
      <c r="S6" s="24"/>
      <c r="T6" s="24"/>
      <c r="U6" s="24"/>
      <c r="V6" s="24"/>
      <c r="W6" s="24"/>
      <c r="X6" s="24"/>
      <c r="Y6" s="24"/>
      <c r="Z6" s="24"/>
      <c r="AA6" s="24"/>
    </row>
    <row r="7" spans="1:27" ht="12.75" customHeight="1" x14ac:dyDescent="0.2">
      <c r="A7" s="6" t="s">
        <v>15</v>
      </c>
      <c r="B7" s="26">
        <v>0</v>
      </c>
      <c r="C7" s="26">
        <v>0</v>
      </c>
      <c r="D7" s="26">
        <v>0</v>
      </c>
      <c r="E7" s="26">
        <v>0</v>
      </c>
      <c r="F7" s="26">
        <v>0</v>
      </c>
      <c r="G7" s="27">
        <v>0</v>
      </c>
      <c r="H7" s="27">
        <v>0</v>
      </c>
      <c r="I7" s="27">
        <v>0</v>
      </c>
      <c r="J7" s="27">
        <v>9864</v>
      </c>
      <c r="K7" s="27">
        <v>0</v>
      </c>
      <c r="L7" s="27">
        <v>26271</v>
      </c>
      <c r="M7" s="27">
        <v>37427</v>
      </c>
      <c r="N7" s="27">
        <v>0</v>
      </c>
      <c r="O7" s="26">
        <f>SUM(B7:N7)</f>
        <v>73562</v>
      </c>
      <c r="P7" s="26">
        <v>45281</v>
      </c>
      <c r="Q7" s="26">
        <f>AA7</f>
        <v>73789</v>
      </c>
      <c r="R7" s="155">
        <f t="shared" ref="R7:R45" si="0">IF(Q7=0,0,100*O7/Q7)</f>
        <v>99.692366070823567</v>
      </c>
      <c r="S7" s="26"/>
      <c r="T7" s="26">
        <v>3729</v>
      </c>
      <c r="U7" s="26">
        <f>P7+S7+T7</f>
        <v>49010</v>
      </c>
      <c r="V7" s="26"/>
      <c r="W7" s="26">
        <v>7826</v>
      </c>
      <c r="X7" s="26">
        <f>U7+W7</f>
        <v>56836</v>
      </c>
      <c r="Y7" s="26"/>
      <c r="Z7" s="26">
        <v>16953</v>
      </c>
      <c r="AA7" s="26">
        <f>X7+Z7</f>
        <v>73789</v>
      </c>
    </row>
    <row r="8" spans="1:27" ht="12.75" customHeight="1" x14ac:dyDescent="0.2">
      <c r="A8" s="6" t="s">
        <v>16</v>
      </c>
      <c r="B8" s="26">
        <v>87402</v>
      </c>
      <c r="C8" s="26">
        <v>0</v>
      </c>
      <c r="D8" s="26">
        <v>0</v>
      </c>
      <c r="E8" s="26">
        <v>0</v>
      </c>
      <c r="F8" s="26">
        <v>0</v>
      </c>
      <c r="G8" s="27">
        <v>120</v>
      </c>
      <c r="H8" s="27">
        <v>0</v>
      </c>
      <c r="I8" s="27">
        <v>0</v>
      </c>
      <c r="J8" s="27">
        <v>0</v>
      </c>
      <c r="K8" s="27">
        <v>0</v>
      </c>
      <c r="L8" s="27">
        <v>26094</v>
      </c>
      <c r="M8" s="27">
        <v>27294</v>
      </c>
      <c r="N8" s="27">
        <v>1518</v>
      </c>
      <c r="O8" s="26">
        <f t="shared" ref="O8:O46" si="1">SUM(B8:N8)</f>
        <v>142428</v>
      </c>
      <c r="P8" s="26">
        <v>87402</v>
      </c>
      <c r="Q8" s="26">
        <f t="shared" ref="Q8:Q45" si="2">AA8</f>
        <v>142428</v>
      </c>
      <c r="R8" s="155">
        <f t="shared" si="0"/>
        <v>100</v>
      </c>
      <c r="S8" s="26"/>
      <c r="T8" s="26">
        <v>7197</v>
      </c>
      <c r="U8" s="26">
        <f t="shared" ref="U8:U46" si="3">P8+S8+T8</f>
        <v>94599</v>
      </c>
      <c r="V8" s="26"/>
      <c r="W8" s="26">
        <v>15106</v>
      </c>
      <c r="X8" s="26">
        <f t="shared" ref="X8:X46" si="4">U8+W8</f>
        <v>109705</v>
      </c>
      <c r="Y8" s="26"/>
      <c r="Z8" s="26">
        <v>32723</v>
      </c>
      <c r="AA8" s="26">
        <f t="shared" ref="AA8:AA46" si="5">X8+Z8</f>
        <v>142428</v>
      </c>
    </row>
    <row r="9" spans="1:27" ht="12.75" customHeight="1" x14ac:dyDescent="0.2">
      <c r="A9" s="6" t="s">
        <v>17</v>
      </c>
      <c r="B9" s="26">
        <v>0</v>
      </c>
      <c r="C9" s="26">
        <v>0</v>
      </c>
      <c r="D9" s="26">
        <v>0</v>
      </c>
      <c r="E9" s="26">
        <v>0</v>
      </c>
      <c r="F9" s="26">
        <v>0</v>
      </c>
      <c r="G9" s="27">
        <v>0</v>
      </c>
      <c r="H9" s="27">
        <v>0</v>
      </c>
      <c r="I9" s="27">
        <v>0</v>
      </c>
      <c r="J9" s="27">
        <v>0</v>
      </c>
      <c r="K9" s="27">
        <v>0</v>
      </c>
      <c r="L9" s="27">
        <v>0</v>
      </c>
      <c r="M9" s="27">
        <v>0</v>
      </c>
      <c r="N9" s="27">
        <v>0</v>
      </c>
      <c r="O9" s="26">
        <f t="shared" si="1"/>
        <v>0</v>
      </c>
      <c r="P9" s="26">
        <v>7371</v>
      </c>
      <c r="Q9" s="26">
        <f t="shared" si="2"/>
        <v>0</v>
      </c>
      <c r="R9" s="155">
        <f t="shared" si="0"/>
        <v>0</v>
      </c>
      <c r="S9" s="26">
        <v>-7371</v>
      </c>
      <c r="T9" s="26"/>
      <c r="U9" s="26">
        <f t="shared" si="3"/>
        <v>0</v>
      </c>
      <c r="V9" s="26"/>
      <c r="W9" s="26">
        <v>0</v>
      </c>
      <c r="X9" s="26">
        <f t="shared" si="4"/>
        <v>0</v>
      </c>
      <c r="Y9" s="26"/>
      <c r="Z9" s="26">
        <v>0</v>
      </c>
      <c r="AA9" s="26">
        <f t="shared" si="5"/>
        <v>0</v>
      </c>
    </row>
    <row r="10" spans="1:27" x14ac:dyDescent="0.2">
      <c r="A10" s="6" t="s">
        <v>18</v>
      </c>
      <c r="B10" s="26">
        <v>0</v>
      </c>
      <c r="C10" s="26">
        <v>0</v>
      </c>
      <c r="D10" s="26">
        <v>0</v>
      </c>
      <c r="E10" s="26">
        <v>0</v>
      </c>
      <c r="F10" s="26">
        <v>0</v>
      </c>
      <c r="G10" s="27">
        <v>0</v>
      </c>
      <c r="H10" s="27">
        <v>0</v>
      </c>
      <c r="I10" s="27">
        <v>0</v>
      </c>
      <c r="J10" s="27">
        <v>0</v>
      </c>
      <c r="K10" s="27">
        <v>0</v>
      </c>
      <c r="L10" s="27">
        <v>0</v>
      </c>
      <c r="M10" s="27">
        <v>0</v>
      </c>
      <c r="N10" s="27">
        <v>0</v>
      </c>
      <c r="O10" s="26">
        <f t="shared" si="1"/>
        <v>0</v>
      </c>
      <c r="P10" s="26">
        <v>11583</v>
      </c>
      <c r="Q10" s="26">
        <f t="shared" si="2"/>
        <v>18876</v>
      </c>
      <c r="R10" s="155">
        <f t="shared" si="0"/>
        <v>0</v>
      </c>
      <c r="S10" s="26"/>
      <c r="T10" s="26">
        <v>954</v>
      </c>
      <c r="U10" s="26">
        <f t="shared" si="3"/>
        <v>12537</v>
      </c>
      <c r="V10" s="26"/>
      <c r="W10" s="26">
        <v>2002</v>
      </c>
      <c r="X10" s="26">
        <f t="shared" si="4"/>
        <v>14539</v>
      </c>
      <c r="Y10" s="26"/>
      <c r="Z10" s="26">
        <v>4337</v>
      </c>
      <c r="AA10" s="26">
        <f t="shared" si="5"/>
        <v>18876</v>
      </c>
    </row>
    <row r="11" spans="1:27" x14ac:dyDescent="0.2">
      <c r="A11" s="6" t="s">
        <v>19</v>
      </c>
      <c r="B11" s="26">
        <v>213</v>
      </c>
      <c r="C11" s="26">
        <v>8211</v>
      </c>
      <c r="D11" s="26">
        <v>0</v>
      </c>
      <c r="E11" s="26">
        <v>0</v>
      </c>
      <c r="F11" s="26">
        <v>0</v>
      </c>
      <c r="G11" s="27">
        <v>121</v>
      </c>
      <c r="H11" s="27">
        <v>0</v>
      </c>
      <c r="I11" s="27">
        <v>0</v>
      </c>
      <c r="J11" s="27">
        <v>0</v>
      </c>
      <c r="K11" s="27">
        <v>0</v>
      </c>
      <c r="L11" s="27">
        <v>0</v>
      </c>
      <c r="M11" s="27">
        <v>5167</v>
      </c>
      <c r="N11" s="27">
        <v>0</v>
      </c>
      <c r="O11" s="26">
        <f t="shared" si="1"/>
        <v>13712</v>
      </c>
      <c r="P11" s="26">
        <v>8424</v>
      </c>
      <c r="Q11" s="26">
        <f t="shared" si="2"/>
        <v>13728</v>
      </c>
      <c r="R11" s="155">
        <f t="shared" si="0"/>
        <v>99.883449883449885</v>
      </c>
      <c r="S11" s="26"/>
      <c r="T11" s="26">
        <v>694</v>
      </c>
      <c r="U11" s="26">
        <f t="shared" si="3"/>
        <v>9118</v>
      </c>
      <c r="V11" s="26"/>
      <c r="W11" s="26">
        <v>1456</v>
      </c>
      <c r="X11" s="26">
        <f t="shared" si="4"/>
        <v>10574</v>
      </c>
      <c r="Y11" s="26"/>
      <c r="Z11" s="26">
        <v>3154</v>
      </c>
      <c r="AA11" s="26">
        <f t="shared" si="5"/>
        <v>13728</v>
      </c>
    </row>
    <row r="12" spans="1:27" x14ac:dyDescent="0.2">
      <c r="A12" s="6" t="s">
        <v>20</v>
      </c>
      <c r="B12" s="26">
        <v>843</v>
      </c>
      <c r="C12" s="26">
        <v>660</v>
      </c>
      <c r="D12" s="26">
        <v>46907</v>
      </c>
      <c r="E12" s="26">
        <v>53435</v>
      </c>
      <c r="F12" s="26">
        <v>8440</v>
      </c>
      <c r="G12" s="27">
        <v>16940</v>
      </c>
      <c r="H12" s="27">
        <v>23532</v>
      </c>
      <c r="I12" s="27">
        <v>4641</v>
      </c>
      <c r="J12" s="27">
        <v>3382</v>
      </c>
      <c r="K12" s="27">
        <v>44560</v>
      </c>
      <c r="L12" s="27">
        <v>17230</v>
      </c>
      <c r="M12" s="27">
        <v>9977</v>
      </c>
      <c r="N12" s="27">
        <v>18276</v>
      </c>
      <c r="O12" s="26">
        <f t="shared" si="1"/>
        <v>248823</v>
      </c>
      <c r="P12" s="26">
        <v>152691</v>
      </c>
      <c r="Q12" s="26">
        <f t="shared" si="2"/>
        <v>248822</v>
      </c>
      <c r="R12" s="155">
        <f t="shared" si="0"/>
        <v>100.00040189372322</v>
      </c>
      <c r="S12" s="26"/>
      <c r="T12" s="26">
        <v>12574</v>
      </c>
      <c r="U12" s="26">
        <f t="shared" si="3"/>
        <v>165265</v>
      </c>
      <c r="V12" s="26"/>
      <c r="W12" s="26">
        <v>26391</v>
      </c>
      <c r="X12" s="26">
        <f t="shared" si="4"/>
        <v>191656</v>
      </c>
      <c r="Y12" s="26"/>
      <c r="Z12" s="26">
        <v>57166</v>
      </c>
      <c r="AA12" s="26">
        <f t="shared" si="5"/>
        <v>248822</v>
      </c>
    </row>
    <row r="13" spans="1:27" x14ac:dyDescent="0.2">
      <c r="A13" s="6" t="s">
        <v>21</v>
      </c>
      <c r="B13" s="26">
        <v>2846</v>
      </c>
      <c r="C13" s="26">
        <v>235</v>
      </c>
      <c r="D13" s="26">
        <v>11935</v>
      </c>
      <c r="E13" s="26">
        <v>465</v>
      </c>
      <c r="F13" s="26">
        <v>216</v>
      </c>
      <c r="G13" s="27">
        <v>726</v>
      </c>
      <c r="H13" s="27">
        <v>3583</v>
      </c>
      <c r="I13" s="27">
        <v>159</v>
      </c>
      <c r="J13" s="27">
        <v>321</v>
      </c>
      <c r="K13" s="27">
        <v>423</v>
      </c>
      <c r="L13" s="27">
        <v>98</v>
      </c>
      <c r="M13" s="27">
        <v>20178</v>
      </c>
      <c r="N13" s="27">
        <v>0</v>
      </c>
      <c r="O13" s="26">
        <f t="shared" si="1"/>
        <v>41185</v>
      </c>
      <c r="P13" s="26">
        <v>25273</v>
      </c>
      <c r="Q13" s="26">
        <f t="shared" si="2"/>
        <v>41184</v>
      </c>
      <c r="R13" s="155">
        <f t="shared" si="0"/>
        <v>100.00242812742813</v>
      </c>
      <c r="S13" s="26"/>
      <c r="T13" s="26">
        <v>2081</v>
      </c>
      <c r="U13" s="26">
        <f t="shared" si="3"/>
        <v>27354</v>
      </c>
      <c r="V13" s="26"/>
      <c r="W13" s="26">
        <v>4368</v>
      </c>
      <c r="X13" s="26">
        <f t="shared" si="4"/>
        <v>31722</v>
      </c>
      <c r="Y13" s="26"/>
      <c r="Z13" s="26">
        <v>9462</v>
      </c>
      <c r="AA13" s="26">
        <f t="shared" si="5"/>
        <v>41184</v>
      </c>
    </row>
    <row r="14" spans="1:27" x14ac:dyDescent="0.2">
      <c r="A14" s="6" t="s">
        <v>22</v>
      </c>
      <c r="B14" s="26">
        <v>0</v>
      </c>
      <c r="C14" s="26">
        <v>0</v>
      </c>
      <c r="D14" s="26">
        <v>0</v>
      </c>
      <c r="E14" s="26">
        <v>0</v>
      </c>
      <c r="F14" s="26">
        <v>0</v>
      </c>
      <c r="G14" s="27">
        <v>0</v>
      </c>
      <c r="H14" s="27">
        <v>0</v>
      </c>
      <c r="I14" s="27">
        <v>0</v>
      </c>
      <c r="J14" s="27">
        <v>0</v>
      </c>
      <c r="K14" s="27">
        <v>0</v>
      </c>
      <c r="L14" s="27">
        <v>0</v>
      </c>
      <c r="M14" s="27">
        <v>0</v>
      </c>
      <c r="N14" s="27">
        <v>0</v>
      </c>
      <c r="O14" s="26">
        <f t="shared" si="1"/>
        <v>0</v>
      </c>
      <c r="P14" s="26">
        <v>7258</v>
      </c>
      <c r="Q14" s="26">
        <f t="shared" si="2"/>
        <v>7258</v>
      </c>
      <c r="R14" s="155">
        <f t="shared" si="0"/>
        <v>0</v>
      </c>
      <c r="S14" s="26">
        <v>-7258</v>
      </c>
      <c r="T14" s="26"/>
      <c r="U14" s="26">
        <f t="shared" si="3"/>
        <v>0</v>
      </c>
      <c r="V14" s="26"/>
      <c r="W14" s="26">
        <v>7258</v>
      </c>
      <c r="X14" s="26">
        <f t="shared" si="4"/>
        <v>7258</v>
      </c>
      <c r="Y14" s="26"/>
      <c r="Z14" s="26">
        <v>0</v>
      </c>
      <c r="AA14" s="26">
        <f t="shared" si="5"/>
        <v>7258</v>
      </c>
    </row>
    <row r="15" spans="1:27" x14ac:dyDescent="0.2">
      <c r="A15" s="6" t="s">
        <v>23</v>
      </c>
      <c r="B15" s="26">
        <v>5900</v>
      </c>
      <c r="C15" s="26">
        <v>0</v>
      </c>
      <c r="D15" s="26">
        <v>0</v>
      </c>
      <c r="E15" s="26">
        <v>5930</v>
      </c>
      <c r="F15" s="26">
        <v>0</v>
      </c>
      <c r="G15" s="27">
        <v>0</v>
      </c>
      <c r="H15" s="27">
        <v>3917</v>
      </c>
      <c r="I15" s="27">
        <v>0</v>
      </c>
      <c r="J15" s="27">
        <v>0</v>
      </c>
      <c r="K15" s="27">
        <v>4052</v>
      </c>
      <c r="L15" s="27">
        <v>0</v>
      </c>
      <c r="M15" s="27">
        <v>5912</v>
      </c>
      <c r="N15" s="27">
        <v>0</v>
      </c>
      <c r="O15" s="26">
        <f t="shared" si="1"/>
        <v>25711</v>
      </c>
      <c r="P15" s="26">
        <v>15796</v>
      </c>
      <c r="Q15" s="26">
        <f t="shared" si="2"/>
        <v>25741</v>
      </c>
      <c r="R15" s="155">
        <f t="shared" si="0"/>
        <v>99.88345441125054</v>
      </c>
      <c r="S15" s="26"/>
      <c r="T15" s="26">
        <v>1301</v>
      </c>
      <c r="U15" s="26">
        <f t="shared" si="3"/>
        <v>17097</v>
      </c>
      <c r="V15" s="26"/>
      <c r="W15" s="26">
        <v>2730</v>
      </c>
      <c r="X15" s="26">
        <f t="shared" si="4"/>
        <v>19827</v>
      </c>
      <c r="Y15" s="26"/>
      <c r="Z15" s="26">
        <v>5914</v>
      </c>
      <c r="AA15" s="26">
        <f t="shared" si="5"/>
        <v>25741</v>
      </c>
    </row>
    <row r="16" spans="1:27" x14ac:dyDescent="0.2">
      <c r="A16" s="6" t="s">
        <v>24</v>
      </c>
      <c r="B16" s="26">
        <v>0</v>
      </c>
      <c r="C16" s="26">
        <v>0</v>
      </c>
      <c r="D16" s="26">
        <v>0</v>
      </c>
      <c r="E16" s="26">
        <v>0</v>
      </c>
      <c r="F16" s="26">
        <v>0</v>
      </c>
      <c r="G16" s="27">
        <v>0</v>
      </c>
      <c r="H16" s="27">
        <v>0</v>
      </c>
      <c r="I16" s="27">
        <v>0</v>
      </c>
      <c r="J16" s="27">
        <v>0</v>
      </c>
      <c r="K16" s="27">
        <v>0</v>
      </c>
      <c r="L16" s="27">
        <v>0</v>
      </c>
      <c r="M16" s="27">
        <v>0</v>
      </c>
      <c r="N16" s="27">
        <v>0</v>
      </c>
      <c r="O16" s="26">
        <f t="shared" si="1"/>
        <v>0</v>
      </c>
      <c r="P16" s="26">
        <v>7258</v>
      </c>
      <c r="Q16" s="26">
        <f t="shared" si="2"/>
        <v>7258</v>
      </c>
      <c r="R16" s="155">
        <f t="shared" si="0"/>
        <v>0</v>
      </c>
      <c r="S16" s="26"/>
      <c r="T16" s="26"/>
      <c r="U16" s="26">
        <f t="shared" si="3"/>
        <v>7258</v>
      </c>
      <c r="V16" s="26"/>
      <c r="W16" s="26">
        <v>0</v>
      </c>
      <c r="X16" s="26">
        <f t="shared" si="4"/>
        <v>7258</v>
      </c>
      <c r="Y16" s="26"/>
      <c r="Z16" s="26">
        <v>0</v>
      </c>
      <c r="AA16" s="26">
        <f t="shared" si="5"/>
        <v>7258</v>
      </c>
    </row>
    <row r="17" spans="1:27" x14ac:dyDescent="0.2">
      <c r="A17" s="6" t="s">
        <v>25</v>
      </c>
      <c r="B17" s="26">
        <v>698</v>
      </c>
      <c r="C17" s="26">
        <v>710</v>
      </c>
      <c r="D17" s="26">
        <v>473</v>
      </c>
      <c r="E17" s="26">
        <v>2</v>
      </c>
      <c r="F17" s="26">
        <v>16444</v>
      </c>
      <c r="G17" s="27">
        <v>57486</v>
      </c>
      <c r="H17" s="27">
        <v>61570</v>
      </c>
      <c r="I17" s="27">
        <v>31044</v>
      </c>
      <c r="J17" s="27">
        <v>45455</v>
      </c>
      <c r="K17" s="27">
        <v>22059</v>
      </c>
      <c r="L17" s="27">
        <v>15646</v>
      </c>
      <c r="M17" s="27">
        <v>2242</v>
      </c>
      <c r="N17" s="27">
        <v>0</v>
      </c>
      <c r="O17" s="26">
        <f t="shared" si="1"/>
        <v>253829</v>
      </c>
      <c r="P17" s="26">
        <v>185335</v>
      </c>
      <c r="Q17" s="26">
        <f t="shared" si="2"/>
        <v>253830</v>
      </c>
      <c r="R17" s="155">
        <f t="shared" si="0"/>
        <v>99.999606035535592</v>
      </c>
      <c r="S17" s="26"/>
      <c r="T17" s="26">
        <v>15262</v>
      </c>
      <c r="U17" s="26">
        <f t="shared" si="3"/>
        <v>200597</v>
      </c>
      <c r="V17" s="26"/>
      <c r="W17" s="26">
        <v>32033</v>
      </c>
      <c r="X17" s="26">
        <f t="shared" si="4"/>
        <v>232630</v>
      </c>
      <c r="Y17" s="26"/>
      <c r="Z17" s="26">
        <v>21200</v>
      </c>
      <c r="AA17" s="26">
        <f t="shared" si="5"/>
        <v>253830</v>
      </c>
    </row>
    <row r="18" spans="1:27" x14ac:dyDescent="0.2">
      <c r="A18" s="6" t="s">
        <v>26</v>
      </c>
      <c r="B18" s="26">
        <v>0</v>
      </c>
      <c r="C18" s="26">
        <v>0</v>
      </c>
      <c r="D18" s="26">
        <v>0</v>
      </c>
      <c r="E18" s="26">
        <v>0</v>
      </c>
      <c r="F18" s="26">
        <v>0</v>
      </c>
      <c r="G18" s="27">
        <v>0</v>
      </c>
      <c r="H18" s="27">
        <v>0</v>
      </c>
      <c r="I18" s="27">
        <v>0</v>
      </c>
      <c r="J18" s="27">
        <v>0</v>
      </c>
      <c r="K18" s="27">
        <v>0</v>
      </c>
      <c r="L18" s="27">
        <v>0</v>
      </c>
      <c r="M18" s="27">
        <v>18876</v>
      </c>
      <c r="N18" s="27">
        <v>0</v>
      </c>
      <c r="O18" s="26">
        <f t="shared" si="1"/>
        <v>18876</v>
      </c>
      <c r="P18" s="26">
        <v>11583</v>
      </c>
      <c r="Q18" s="26">
        <f t="shared" si="2"/>
        <v>18876</v>
      </c>
      <c r="R18" s="155">
        <f t="shared" si="0"/>
        <v>100</v>
      </c>
      <c r="S18" s="26"/>
      <c r="T18" s="26">
        <v>954</v>
      </c>
      <c r="U18" s="26">
        <f t="shared" si="3"/>
        <v>12537</v>
      </c>
      <c r="V18" s="26"/>
      <c r="W18" s="26">
        <v>2002</v>
      </c>
      <c r="X18" s="26">
        <f t="shared" si="4"/>
        <v>14539</v>
      </c>
      <c r="Y18" s="26"/>
      <c r="Z18" s="26">
        <v>4337</v>
      </c>
      <c r="AA18" s="26">
        <f t="shared" si="5"/>
        <v>18876</v>
      </c>
    </row>
    <row r="19" spans="1:27" x14ac:dyDescent="0.2">
      <c r="A19" s="6" t="s">
        <v>27</v>
      </c>
      <c r="B19" s="26">
        <v>9940</v>
      </c>
      <c r="C19" s="26">
        <v>17439</v>
      </c>
      <c r="D19" s="26">
        <v>0</v>
      </c>
      <c r="E19" s="26">
        <v>0</v>
      </c>
      <c r="F19" s="26">
        <v>0</v>
      </c>
      <c r="G19" s="27">
        <v>2255</v>
      </c>
      <c r="H19" s="27">
        <v>0</v>
      </c>
      <c r="I19" s="27">
        <v>4732</v>
      </c>
      <c r="J19" s="27">
        <v>-6816</v>
      </c>
      <c r="K19" s="27">
        <v>6979</v>
      </c>
      <c r="L19" s="27">
        <v>10076</v>
      </c>
      <c r="M19" s="27">
        <v>0</v>
      </c>
      <c r="N19" s="27">
        <v>0</v>
      </c>
      <c r="O19" s="26">
        <f t="shared" si="1"/>
        <v>44605</v>
      </c>
      <c r="P19" s="26">
        <v>27379</v>
      </c>
      <c r="Q19" s="26">
        <f t="shared" si="2"/>
        <v>44617</v>
      </c>
      <c r="R19" s="155">
        <f t="shared" si="0"/>
        <v>99.973104422081263</v>
      </c>
      <c r="S19" s="26"/>
      <c r="T19" s="26">
        <v>2255</v>
      </c>
      <c r="U19" s="26">
        <f t="shared" si="3"/>
        <v>29634</v>
      </c>
      <c r="V19" s="26"/>
      <c r="W19" s="26">
        <v>4732</v>
      </c>
      <c r="X19" s="26">
        <f t="shared" si="4"/>
        <v>34366</v>
      </c>
      <c r="Y19" s="26"/>
      <c r="Z19" s="26">
        <v>10251</v>
      </c>
      <c r="AA19" s="26">
        <f t="shared" si="5"/>
        <v>44617</v>
      </c>
    </row>
    <row r="20" spans="1:27" x14ac:dyDescent="0.2">
      <c r="A20" s="6" t="s">
        <v>28</v>
      </c>
      <c r="B20" s="26">
        <v>0</v>
      </c>
      <c r="C20" s="26">
        <v>0</v>
      </c>
      <c r="D20" s="26">
        <v>0</v>
      </c>
      <c r="E20" s="26">
        <v>0</v>
      </c>
      <c r="F20" s="26">
        <v>0</v>
      </c>
      <c r="G20" s="27">
        <v>0</v>
      </c>
      <c r="H20" s="27">
        <v>0</v>
      </c>
      <c r="I20" s="27">
        <v>0</v>
      </c>
      <c r="J20" s="27">
        <v>0</v>
      </c>
      <c r="K20" s="27">
        <v>0</v>
      </c>
      <c r="L20" s="27">
        <v>0</v>
      </c>
      <c r="M20" s="27">
        <v>0</v>
      </c>
      <c r="N20" s="27">
        <v>0</v>
      </c>
      <c r="O20" s="26">
        <f t="shared" si="1"/>
        <v>0</v>
      </c>
      <c r="P20" s="26">
        <v>9477</v>
      </c>
      <c r="Q20" s="26">
        <f t="shared" si="2"/>
        <v>0</v>
      </c>
      <c r="R20" s="155">
        <f t="shared" si="0"/>
        <v>0</v>
      </c>
      <c r="S20" s="26">
        <v>-9477</v>
      </c>
      <c r="T20" s="26"/>
      <c r="U20" s="26">
        <f t="shared" si="3"/>
        <v>0</v>
      </c>
      <c r="V20" s="26"/>
      <c r="W20" s="26">
        <v>0</v>
      </c>
      <c r="X20" s="26">
        <f t="shared" si="4"/>
        <v>0</v>
      </c>
      <c r="Y20" s="26"/>
      <c r="Z20" s="26">
        <v>0</v>
      </c>
      <c r="AA20" s="26">
        <f t="shared" si="5"/>
        <v>0</v>
      </c>
    </row>
    <row r="21" spans="1:27" x14ac:dyDescent="0.2">
      <c r="A21" s="6" t="s">
        <v>29</v>
      </c>
      <c r="B21" s="26">
        <v>0</v>
      </c>
      <c r="C21" s="26">
        <v>0</v>
      </c>
      <c r="D21" s="26">
        <v>0</v>
      </c>
      <c r="E21" s="26">
        <v>0</v>
      </c>
      <c r="F21" s="26">
        <v>0</v>
      </c>
      <c r="G21" s="27">
        <v>0</v>
      </c>
      <c r="H21" s="27">
        <v>0</v>
      </c>
      <c r="I21" s="27">
        <v>0</v>
      </c>
      <c r="J21" s="27">
        <v>0</v>
      </c>
      <c r="K21" s="27">
        <v>0</v>
      </c>
      <c r="L21" s="27">
        <v>0</v>
      </c>
      <c r="M21" s="27">
        <v>0</v>
      </c>
      <c r="N21" s="27">
        <v>0</v>
      </c>
      <c r="O21" s="26">
        <f t="shared" si="1"/>
        <v>0</v>
      </c>
      <c r="P21" s="26">
        <v>7258</v>
      </c>
      <c r="Q21" s="26">
        <f t="shared" si="2"/>
        <v>0</v>
      </c>
      <c r="R21" s="155">
        <f t="shared" si="0"/>
        <v>0</v>
      </c>
      <c r="S21" s="26">
        <v>-7258</v>
      </c>
      <c r="T21" s="26"/>
      <c r="U21" s="26">
        <f t="shared" si="3"/>
        <v>0</v>
      </c>
      <c r="V21" s="26"/>
      <c r="W21" s="26">
        <v>0</v>
      </c>
      <c r="X21" s="26">
        <f t="shared" si="4"/>
        <v>0</v>
      </c>
      <c r="Y21" s="26"/>
      <c r="Z21" s="26">
        <v>0</v>
      </c>
      <c r="AA21" s="26">
        <f t="shared" si="5"/>
        <v>0</v>
      </c>
    </row>
    <row r="22" spans="1:27" x14ac:dyDescent="0.2">
      <c r="A22" s="6" t="s">
        <v>30</v>
      </c>
      <c r="B22" s="26">
        <v>26993</v>
      </c>
      <c r="C22" s="26">
        <v>0</v>
      </c>
      <c r="D22" s="26">
        <v>0</v>
      </c>
      <c r="E22" s="26">
        <v>260</v>
      </c>
      <c r="F22" s="26">
        <v>20677</v>
      </c>
      <c r="G22" s="27">
        <v>0</v>
      </c>
      <c r="H22" s="27">
        <v>81</v>
      </c>
      <c r="I22" s="27">
        <v>6058</v>
      </c>
      <c r="J22" s="27">
        <v>3917</v>
      </c>
      <c r="K22" s="27">
        <v>4684</v>
      </c>
      <c r="L22" s="27">
        <v>19423</v>
      </c>
      <c r="M22" s="27">
        <v>0</v>
      </c>
      <c r="N22" s="27">
        <v>275</v>
      </c>
      <c r="O22" s="26">
        <f t="shared" si="1"/>
        <v>82368</v>
      </c>
      <c r="P22" s="26">
        <v>50546</v>
      </c>
      <c r="Q22" s="26">
        <f t="shared" si="2"/>
        <v>82368</v>
      </c>
      <c r="R22" s="155">
        <f t="shared" si="0"/>
        <v>100</v>
      </c>
      <c r="S22" s="26"/>
      <c r="T22" s="26">
        <v>4162</v>
      </c>
      <c r="U22" s="26">
        <f t="shared" si="3"/>
        <v>54708</v>
      </c>
      <c r="V22" s="26"/>
      <c r="W22" s="26">
        <v>8736</v>
      </c>
      <c r="X22" s="26">
        <f t="shared" si="4"/>
        <v>63444</v>
      </c>
      <c r="Y22" s="26"/>
      <c r="Z22" s="26">
        <v>18924</v>
      </c>
      <c r="AA22" s="26">
        <f t="shared" si="5"/>
        <v>82368</v>
      </c>
    </row>
    <row r="23" spans="1:27" x14ac:dyDescent="0.2">
      <c r="A23" s="6" t="s">
        <v>31</v>
      </c>
      <c r="B23" s="26">
        <v>0</v>
      </c>
      <c r="C23" s="26">
        <v>6263</v>
      </c>
      <c r="D23" s="26">
        <v>0</v>
      </c>
      <c r="E23" s="26">
        <v>0</v>
      </c>
      <c r="F23" s="26">
        <v>0</v>
      </c>
      <c r="G23" s="27">
        <v>6441</v>
      </c>
      <c r="H23" s="27">
        <v>-200</v>
      </c>
      <c r="I23" s="27">
        <v>0</v>
      </c>
      <c r="J23" s="27">
        <v>0</v>
      </c>
      <c r="K23" s="27">
        <v>0</v>
      </c>
      <c r="L23" s="27">
        <v>0</v>
      </c>
      <c r="M23" s="27">
        <v>8089</v>
      </c>
      <c r="N23" s="27">
        <v>0</v>
      </c>
      <c r="O23" s="26">
        <f t="shared" si="1"/>
        <v>20593</v>
      </c>
      <c r="P23" s="26">
        <v>12636</v>
      </c>
      <c r="Q23" s="26">
        <f t="shared" si="2"/>
        <v>20592</v>
      </c>
      <c r="R23" s="155">
        <f t="shared" si="0"/>
        <v>100.00485625485625</v>
      </c>
      <c r="S23" s="26"/>
      <c r="T23" s="26">
        <v>1041</v>
      </c>
      <c r="U23" s="26">
        <f t="shared" si="3"/>
        <v>13677</v>
      </c>
      <c r="V23" s="26"/>
      <c r="W23" s="26">
        <v>2184</v>
      </c>
      <c r="X23" s="26">
        <f t="shared" si="4"/>
        <v>15861</v>
      </c>
      <c r="Y23" s="26"/>
      <c r="Z23" s="26">
        <v>4731</v>
      </c>
      <c r="AA23" s="26">
        <f t="shared" si="5"/>
        <v>20592</v>
      </c>
    </row>
    <row r="24" spans="1:27" x14ac:dyDescent="0.2">
      <c r="A24" s="6" t="s">
        <v>32</v>
      </c>
      <c r="B24" s="26">
        <v>0</v>
      </c>
      <c r="C24" s="26">
        <v>0</v>
      </c>
      <c r="D24" s="26">
        <v>0</v>
      </c>
      <c r="E24" s="26">
        <v>0</v>
      </c>
      <c r="F24" s="26">
        <v>0</v>
      </c>
      <c r="G24" s="27">
        <v>0</v>
      </c>
      <c r="H24" s="27">
        <v>0</v>
      </c>
      <c r="I24" s="27">
        <v>0</v>
      </c>
      <c r="J24" s="27">
        <v>0</v>
      </c>
      <c r="K24" s="27">
        <v>0</v>
      </c>
      <c r="L24" s="27">
        <v>0</v>
      </c>
      <c r="M24" s="27">
        <v>0</v>
      </c>
      <c r="N24" s="27">
        <v>0</v>
      </c>
      <c r="O24" s="26">
        <f t="shared" si="1"/>
        <v>0</v>
      </c>
      <c r="P24" s="26">
        <v>7258</v>
      </c>
      <c r="Q24" s="26">
        <f t="shared" si="2"/>
        <v>0</v>
      </c>
      <c r="R24" s="155">
        <f t="shared" si="0"/>
        <v>0</v>
      </c>
      <c r="S24" s="26">
        <v>-7258</v>
      </c>
      <c r="T24" s="26"/>
      <c r="U24" s="26">
        <f t="shared" si="3"/>
        <v>0</v>
      </c>
      <c r="V24" s="26"/>
      <c r="W24" s="26">
        <v>0</v>
      </c>
      <c r="X24" s="26">
        <f t="shared" si="4"/>
        <v>0</v>
      </c>
      <c r="Y24" s="26"/>
      <c r="Z24" s="26">
        <v>0</v>
      </c>
      <c r="AA24" s="26">
        <f t="shared" si="5"/>
        <v>0</v>
      </c>
    </row>
    <row r="25" spans="1:27" x14ac:dyDescent="0.2">
      <c r="A25" s="6" t="s">
        <v>33</v>
      </c>
      <c r="B25" s="26">
        <v>10530</v>
      </c>
      <c r="C25" s="26">
        <v>0</v>
      </c>
      <c r="D25" s="26">
        <v>0</v>
      </c>
      <c r="E25" s="26">
        <v>0</v>
      </c>
      <c r="F25" s="26">
        <v>0</v>
      </c>
      <c r="G25" s="27">
        <v>272</v>
      </c>
      <c r="H25" s="27">
        <v>0</v>
      </c>
      <c r="I25" s="27">
        <v>0</v>
      </c>
      <c r="J25" s="27">
        <v>2415</v>
      </c>
      <c r="K25" s="27">
        <v>340</v>
      </c>
      <c r="L25" s="27">
        <v>0</v>
      </c>
      <c r="M25" s="27">
        <v>3603</v>
      </c>
      <c r="N25" s="27">
        <v>0</v>
      </c>
      <c r="O25" s="26">
        <f t="shared" si="1"/>
        <v>17160</v>
      </c>
      <c r="P25" s="26">
        <v>10530</v>
      </c>
      <c r="Q25" s="26">
        <f t="shared" si="2"/>
        <v>17160</v>
      </c>
      <c r="R25" s="155">
        <f t="shared" si="0"/>
        <v>100</v>
      </c>
      <c r="S25" s="26"/>
      <c r="T25" s="26">
        <v>867</v>
      </c>
      <c r="U25" s="26">
        <f t="shared" si="3"/>
        <v>11397</v>
      </c>
      <c r="V25" s="26"/>
      <c r="W25" s="26">
        <v>1820</v>
      </c>
      <c r="X25" s="26">
        <f t="shared" si="4"/>
        <v>13217</v>
      </c>
      <c r="Y25" s="26"/>
      <c r="Z25" s="26">
        <v>3943</v>
      </c>
      <c r="AA25" s="26">
        <f t="shared" si="5"/>
        <v>17160</v>
      </c>
    </row>
    <row r="26" spans="1:27" x14ac:dyDescent="0.2">
      <c r="A26" s="6" t="s">
        <v>34</v>
      </c>
      <c r="B26" s="26">
        <v>0</v>
      </c>
      <c r="C26" s="26">
        <v>0</v>
      </c>
      <c r="D26" s="26">
        <v>0</v>
      </c>
      <c r="E26" s="26">
        <v>2</v>
      </c>
      <c r="F26" s="26">
        <v>0</v>
      </c>
      <c r="G26" s="27">
        <v>0</v>
      </c>
      <c r="H26" s="27">
        <v>0</v>
      </c>
      <c r="I26" s="27">
        <v>0</v>
      </c>
      <c r="J26" s="27">
        <v>0</v>
      </c>
      <c r="K26" s="27">
        <v>0</v>
      </c>
      <c r="L26" s="27">
        <v>0</v>
      </c>
      <c r="M26" s="27">
        <v>0</v>
      </c>
      <c r="N26" s="27">
        <v>0</v>
      </c>
      <c r="O26" s="26">
        <f t="shared" si="1"/>
        <v>2</v>
      </c>
      <c r="P26" s="26">
        <v>8424</v>
      </c>
      <c r="Q26" s="26">
        <f t="shared" si="2"/>
        <v>13728</v>
      </c>
      <c r="R26" s="155">
        <f t="shared" si="0"/>
        <v>1.4568764568764568E-2</v>
      </c>
      <c r="S26" s="26"/>
      <c r="T26" s="26">
        <v>694</v>
      </c>
      <c r="U26" s="26">
        <f t="shared" si="3"/>
        <v>9118</v>
      </c>
      <c r="V26" s="26"/>
      <c r="W26" s="26">
        <v>1456</v>
      </c>
      <c r="X26" s="26">
        <f t="shared" si="4"/>
        <v>10574</v>
      </c>
      <c r="Y26" s="26"/>
      <c r="Z26" s="26">
        <v>3154</v>
      </c>
      <c r="AA26" s="26">
        <f t="shared" si="5"/>
        <v>13728</v>
      </c>
    </row>
    <row r="27" spans="1:27" x14ac:dyDescent="0.2">
      <c r="A27" s="6" t="s">
        <v>35</v>
      </c>
      <c r="B27" s="26">
        <v>0</v>
      </c>
      <c r="C27" s="26">
        <v>0</v>
      </c>
      <c r="D27" s="26">
        <v>0</v>
      </c>
      <c r="E27" s="26">
        <v>0</v>
      </c>
      <c r="F27" s="26">
        <v>0</v>
      </c>
      <c r="G27" s="27">
        <v>6275</v>
      </c>
      <c r="H27" s="27">
        <v>0</v>
      </c>
      <c r="I27" s="27">
        <v>0</v>
      </c>
      <c r="J27" s="27">
        <v>8264</v>
      </c>
      <c r="K27" s="27">
        <v>0</v>
      </c>
      <c r="L27" s="27">
        <v>0</v>
      </c>
      <c r="M27" s="27">
        <v>0</v>
      </c>
      <c r="N27" s="27">
        <v>0</v>
      </c>
      <c r="O27" s="26">
        <f t="shared" si="1"/>
        <v>14539</v>
      </c>
      <c r="P27" s="26">
        <v>11583</v>
      </c>
      <c r="Q27" s="26">
        <f t="shared" si="2"/>
        <v>18876</v>
      </c>
      <c r="R27" s="155">
        <f t="shared" si="0"/>
        <v>77.023733841915657</v>
      </c>
      <c r="S27" s="26"/>
      <c r="T27" s="26">
        <v>954</v>
      </c>
      <c r="U27" s="26">
        <f t="shared" si="3"/>
        <v>12537</v>
      </c>
      <c r="V27" s="26"/>
      <c r="W27" s="26">
        <v>2002</v>
      </c>
      <c r="X27" s="26">
        <f t="shared" si="4"/>
        <v>14539</v>
      </c>
      <c r="Y27" s="26"/>
      <c r="Z27" s="26">
        <v>4337</v>
      </c>
      <c r="AA27" s="26">
        <f t="shared" si="5"/>
        <v>18876</v>
      </c>
    </row>
    <row r="28" spans="1:27" x14ac:dyDescent="0.2">
      <c r="A28" s="6" t="s">
        <v>36</v>
      </c>
      <c r="B28" s="26">
        <v>0</v>
      </c>
      <c r="C28" s="26">
        <v>0</v>
      </c>
      <c r="D28" s="26">
        <v>0</v>
      </c>
      <c r="E28" s="26">
        <v>0</v>
      </c>
      <c r="F28" s="26">
        <v>0</v>
      </c>
      <c r="G28" s="27">
        <v>0</v>
      </c>
      <c r="H28" s="27">
        <v>0</v>
      </c>
      <c r="I28" s="27">
        <v>0</v>
      </c>
      <c r="J28" s="27">
        <v>0</v>
      </c>
      <c r="K28" s="27">
        <v>0</v>
      </c>
      <c r="L28" s="27">
        <v>0</v>
      </c>
      <c r="M28" s="27">
        <v>0</v>
      </c>
      <c r="N28" s="27">
        <v>0</v>
      </c>
      <c r="O28" s="26">
        <f t="shared" si="1"/>
        <v>0</v>
      </c>
      <c r="P28" s="26">
        <v>7258</v>
      </c>
      <c r="Q28" s="26">
        <f t="shared" si="2"/>
        <v>0</v>
      </c>
      <c r="R28" s="155">
        <f t="shared" si="0"/>
        <v>0</v>
      </c>
      <c r="S28" s="26">
        <v>-7258</v>
      </c>
      <c r="T28" s="26"/>
      <c r="U28" s="26">
        <f t="shared" si="3"/>
        <v>0</v>
      </c>
      <c r="V28" s="26"/>
      <c r="W28" s="26">
        <v>0</v>
      </c>
      <c r="X28" s="26">
        <f t="shared" si="4"/>
        <v>0</v>
      </c>
      <c r="Y28" s="26"/>
      <c r="Z28" s="26">
        <v>0</v>
      </c>
      <c r="AA28" s="26">
        <f t="shared" si="5"/>
        <v>0</v>
      </c>
    </row>
    <row r="29" spans="1:27" x14ac:dyDescent="0.2">
      <c r="A29" s="6" t="s">
        <v>37</v>
      </c>
      <c r="B29" s="26">
        <v>167</v>
      </c>
      <c r="C29" s="26">
        <v>585</v>
      </c>
      <c r="D29" s="26">
        <v>230</v>
      </c>
      <c r="E29" s="26">
        <v>530</v>
      </c>
      <c r="F29" s="26">
        <v>188</v>
      </c>
      <c r="G29" s="27">
        <v>480</v>
      </c>
      <c r="H29" s="27">
        <v>822</v>
      </c>
      <c r="I29" s="27">
        <v>104</v>
      </c>
      <c r="J29" s="27">
        <v>1</v>
      </c>
      <c r="K29" s="27">
        <v>286</v>
      </c>
      <c r="L29" s="27">
        <v>541</v>
      </c>
      <c r="M29" s="27">
        <v>418</v>
      </c>
      <c r="N29" s="27">
        <v>718</v>
      </c>
      <c r="O29" s="26">
        <f t="shared" si="1"/>
        <v>5070</v>
      </c>
      <c r="P29" s="26">
        <v>10530</v>
      </c>
      <c r="Q29" s="26">
        <f t="shared" si="2"/>
        <v>17160</v>
      </c>
      <c r="R29" s="155">
        <f t="shared" si="0"/>
        <v>29.545454545454547</v>
      </c>
      <c r="S29" s="26"/>
      <c r="T29" s="26">
        <v>867</v>
      </c>
      <c r="U29" s="26">
        <f t="shared" si="3"/>
        <v>11397</v>
      </c>
      <c r="V29" s="26"/>
      <c r="W29" s="26">
        <v>1820</v>
      </c>
      <c r="X29" s="26">
        <f t="shared" si="4"/>
        <v>13217</v>
      </c>
      <c r="Y29" s="26"/>
      <c r="Z29" s="26">
        <v>3943</v>
      </c>
      <c r="AA29" s="26">
        <f t="shared" si="5"/>
        <v>17160</v>
      </c>
    </row>
    <row r="30" spans="1:27" x14ac:dyDescent="0.2">
      <c r="A30" s="6" t="s">
        <v>38</v>
      </c>
      <c r="B30" s="26">
        <v>59</v>
      </c>
      <c r="C30" s="26">
        <v>144</v>
      </c>
      <c r="D30" s="26">
        <v>88</v>
      </c>
      <c r="E30" s="26">
        <v>120</v>
      </c>
      <c r="F30" s="26">
        <v>190</v>
      </c>
      <c r="G30" s="27">
        <v>570</v>
      </c>
      <c r="H30" s="27">
        <v>558</v>
      </c>
      <c r="I30" s="27">
        <v>466</v>
      </c>
      <c r="J30" s="27">
        <v>34</v>
      </c>
      <c r="K30" s="27">
        <v>420</v>
      </c>
      <c r="L30" s="27">
        <v>125</v>
      </c>
      <c r="M30" s="27">
        <v>3869</v>
      </c>
      <c r="N30" s="27">
        <v>378</v>
      </c>
      <c r="O30" s="26">
        <f t="shared" si="1"/>
        <v>7021</v>
      </c>
      <c r="P30" s="26">
        <v>12636</v>
      </c>
      <c r="Q30" s="26">
        <f t="shared" si="2"/>
        <v>7021</v>
      </c>
      <c r="R30" s="155">
        <f t="shared" si="0"/>
        <v>100</v>
      </c>
      <c r="S30" s="26">
        <v>-8800</v>
      </c>
      <c r="T30" s="26"/>
      <c r="U30" s="26">
        <f t="shared" si="3"/>
        <v>3836</v>
      </c>
      <c r="V30" s="26"/>
      <c r="W30" s="26">
        <v>2185</v>
      </c>
      <c r="X30" s="26">
        <f t="shared" si="4"/>
        <v>6021</v>
      </c>
      <c r="Y30" s="26"/>
      <c r="Z30" s="26">
        <v>1000</v>
      </c>
      <c r="AA30" s="26">
        <f t="shared" si="5"/>
        <v>7021</v>
      </c>
    </row>
    <row r="31" spans="1:27" x14ac:dyDescent="0.2">
      <c r="A31" s="6" t="s">
        <v>81</v>
      </c>
      <c r="B31" s="26">
        <v>0</v>
      </c>
      <c r="C31" s="26">
        <v>0</v>
      </c>
      <c r="D31" s="26">
        <v>0</v>
      </c>
      <c r="E31" s="26">
        <v>0</v>
      </c>
      <c r="F31" s="26">
        <v>0</v>
      </c>
      <c r="G31" s="27">
        <v>0</v>
      </c>
      <c r="H31" s="27">
        <v>0</v>
      </c>
      <c r="I31" s="27">
        <v>0</v>
      </c>
      <c r="J31" s="27">
        <v>0</v>
      </c>
      <c r="K31" s="27">
        <v>0</v>
      </c>
      <c r="L31" s="27">
        <v>0</v>
      </c>
      <c r="M31" s="27">
        <v>0</v>
      </c>
      <c r="N31" s="27">
        <v>0</v>
      </c>
      <c r="O31" s="26">
        <f t="shared" si="1"/>
        <v>0</v>
      </c>
      <c r="P31" s="26">
        <v>7258</v>
      </c>
      <c r="Q31" s="26">
        <f t="shared" si="2"/>
        <v>7258</v>
      </c>
      <c r="R31" s="155">
        <f t="shared" si="0"/>
        <v>0</v>
      </c>
      <c r="S31" s="26"/>
      <c r="T31" s="26"/>
      <c r="U31" s="26">
        <f t="shared" si="3"/>
        <v>7258</v>
      </c>
      <c r="V31" s="26"/>
      <c r="W31" s="26">
        <v>0</v>
      </c>
      <c r="X31" s="26">
        <f t="shared" si="4"/>
        <v>7258</v>
      </c>
      <c r="Y31" s="26"/>
      <c r="Z31" s="26">
        <v>0</v>
      </c>
      <c r="AA31" s="26">
        <f t="shared" si="5"/>
        <v>7258</v>
      </c>
    </row>
    <row r="32" spans="1:27" x14ac:dyDescent="0.2">
      <c r="A32" s="6" t="s">
        <v>39</v>
      </c>
      <c r="B32" s="26">
        <v>0</v>
      </c>
      <c r="C32" s="26">
        <v>0</v>
      </c>
      <c r="D32" s="26">
        <v>0</v>
      </c>
      <c r="E32" s="26">
        <v>0</v>
      </c>
      <c r="F32" s="26">
        <v>0</v>
      </c>
      <c r="G32" s="27">
        <v>0</v>
      </c>
      <c r="H32" s="27">
        <v>0</v>
      </c>
      <c r="I32" s="27">
        <v>9916</v>
      </c>
      <c r="J32" s="27">
        <v>0</v>
      </c>
      <c r="K32" s="27">
        <v>0</v>
      </c>
      <c r="L32" s="27">
        <v>0</v>
      </c>
      <c r="M32" s="27">
        <v>7267</v>
      </c>
      <c r="N32" s="27">
        <v>5126</v>
      </c>
      <c r="O32" s="26">
        <f t="shared" si="1"/>
        <v>22309</v>
      </c>
      <c r="P32" s="26">
        <v>13690</v>
      </c>
      <c r="Q32" s="26">
        <f t="shared" si="2"/>
        <v>22308</v>
      </c>
      <c r="R32" s="155">
        <f t="shared" si="0"/>
        <v>100.00448269679039</v>
      </c>
      <c r="S32" s="26"/>
      <c r="T32" s="26">
        <v>1127</v>
      </c>
      <c r="U32" s="26">
        <f t="shared" si="3"/>
        <v>14817</v>
      </c>
      <c r="V32" s="26"/>
      <c r="W32" s="26">
        <v>2366</v>
      </c>
      <c r="X32" s="26">
        <f t="shared" si="4"/>
        <v>17183</v>
      </c>
      <c r="Y32" s="26"/>
      <c r="Z32" s="26">
        <v>5125</v>
      </c>
      <c r="AA32" s="26">
        <f t="shared" si="5"/>
        <v>22308</v>
      </c>
    </row>
    <row r="33" spans="1:27" x14ac:dyDescent="0.2">
      <c r="A33" s="6" t="s">
        <v>40</v>
      </c>
      <c r="B33" s="26">
        <v>21870</v>
      </c>
      <c r="C33" s="26">
        <v>0</v>
      </c>
      <c r="D33" s="26">
        <v>0</v>
      </c>
      <c r="E33" s="26">
        <v>-53</v>
      </c>
      <c r="F33" s="26">
        <v>0</v>
      </c>
      <c r="G33" s="27">
        <v>0</v>
      </c>
      <c r="H33" s="27">
        <v>0</v>
      </c>
      <c r="I33" s="27">
        <v>0</v>
      </c>
      <c r="J33" s="27">
        <v>1256</v>
      </c>
      <c r="K33" s="27">
        <v>7228</v>
      </c>
      <c r="L33" s="27">
        <v>0</v>
      </c>
      <c r="M33" s="27">
        <v>0</v>
      </c>
      <c r="N33" s="27">
        <v>5735</v>
      </c>
      <c r="O33" s="26">
        <f t="shared" si="1"/>
        <v>36036</v>
      </c>
      <c r="P33" s="26">
        <v>22114</v>
      </c>
      <c r="Q33" s="26">
        <f t="shared" si="2"/>
        <v>36036</v>
      </c>
      <c r="R33" s="155">
        <f t="shared" si="0"/>
        <v>100</v>
      </c>
      <c r="S33" s="26"/>
      <c r="T33" s="26">
        <v>1821</v>
      </c>
      <c r="U33" s="26">
        <f t="shared" si="3"/>
        <v>23935</v>
      </c>
      <c r="V33" s="26"/>
      <c r="W33" s="26">
        <v>3822</v>
      </c>
      <c r="X33" s="26">
        <f t="shared" si="4"/>
        <v>27757</v>
      </c>
      <c r="Y33" s="26"/>
      <c r="Z33" s="26">
        <v>8279</v>
      </c>
      <c r="AA33" s="26">
        <f t="shared" si="5"/>
        <v>36036</v>
      </c>
    </row>
    <row r="34" spans="1:27" x14ac:dyDescent="0.2">
      <c r="A34" s="6" t="s">
        <v>41</v>
      </c>
      <c r="B34" s="26">
        <v>6501</v>
      </c>
      <c r="C34" s="26">
        <v>15500</v>
      </c>
      <c r="D34" s="26">
        <v>0</v>
      </c>
      <c r="E34" s="26">
        <v>0</v>
      </c>
      <c r="F34" s="26">
        <v>0</v>
      </c>
      <c r="G34" s="27">
        <v>0</v>
      </c>
      <c r="H34" s="27">
        <v>0</v>
      </c>
      <c r="I34" s="27">
        <v>10766</v>
      </c>
      <c r="J34" s="27">
        <v>0</v>
      </c>
      <c r="K34" s="27">
        <v>0</v>
      </c>
      <c r="L34" s="27">
        <v>16091</v>
      </c>
      <c r="M34" s="27">
        <v>0</v>
      </c>
      <c r="N34" s="27">
        <v>0</v>
      </c>
      <c r="O34" s="26">
        <f t="shared" si="1"/>
        <v>48858</v>
      </c>
      <c r="P34" s="26">
        <v>30538</v>
      </c>
      <c r="Q34" s="26">
        <f t="shared" si="2"/>
        <v>49764</v>
      </c>
      <c r="R34" s="155">
        <f t="shared" si="0"/>
        <v>98.179406800096459</v>
      </c>
      <c r="S34" s="26"/>
      <c r="T34" s="26">
        <v>2515</v>
      </c>
      <c r="U34" s="26">
        <f t="shared" si="3"/>
        <v>33053</v>
      </c>
      <c r="V34" s="26"/>
      <c r="W34" s="26">
        <v>5278</v>
      </c>
      <c r="X34" s="26">
        <f t="shared" si="4"/>
        <v>38331</v>
      </c>
      <c r="Y34" s="26"/>
      <c r="Z34" s="26">
        <v>11433</v>
      </c>
      <c r="AA34" s="26">
        <f t="shared" si="5"/>
        <v>49764</v>
      </c>
    </row>
    <row r="35" spans="1:27" x14ac:dyDescent="0.2">
      <c r="A35" s="6" t="s">
        <v>42</v>
      </c>
      <c r="B35" s="26">
        <v>0</v>
      </c>
      <c r="C35" s="26">
        <v>0</v>
      </c>
      <c r="D35" s="26">
        <v>0</v>
      </c>
      <c r="E35" s="26">
        <v>0</v>
      </c>
      <c r="F35" s="26">
        <v>0</v>
      </c>
      <c r="G35" s="27">
        <v>0</v>
      </c>
      <c r="H35" s="27">
        <v>0</v>
      </c>
      <c r="I35" s="27">
        <v>0</v>
      </c>
      <c r="J35" s="27">
        <v>0</v>
      </c>
      <c r="K35" s="27">
        <v>0</v>
      </c>
      <c r="L35" s="27">
        <v>0</v>
      </c>
      <c r="M35" s="27">
        <v>0</v>
      </c>
      <c r="N35" s="27">
        <v>0</v>
      </c>
      <c r="O35" s="26">
        <f t="shared" si="1"/>
        <v>0</v>
      </c>
      <c r="P35" s="26">
        <v>7258</v>
      </c>
      <c r="Q35" s="26">
        <f t="shared" si="2"/>
        <v>7258</v>
      </c>
      <c r="R35" s="155">
        <f t="shared" si="0"/>
        <v>0</v>
      </c>
      <c r="S35" s="26"/>
      <c r="T35" s="26"/>
      <c r="U35" s="26">
        <f t="shared" si="3"/>
        <v>7258</v>
      </c>
      <c r="V35" s="26"/>
      <c r="W35" s="26">
        <v>0</v>
      </c>
      <c r="X35" s="26">
        <f t="shared" si="4"/>
        <v>7258</v>
      </c>
      <c r="Y35" s="26"/>
      <c r="Z35" s="26">
        <v>0</v>
      </c>
      <c r="AA35" s="26">
        <f t="shared" si="5"/>
        <v>7258</v>
      </c>
    </row>
    <row r="36" spans="1:27" x14ac:dyDescent="0.2">
      <c r="A36" s="6" t="s">
        <v>43</v>
      </c>
      <c r="B36" s="26">
        <v>270</v>
      </c>
      <c r="C36" s="26">
        <v>0</v>
      </c>
      <c r="D36" s="26">
        <v>0</v>
      </c>
      <c r="E36" s="26">
        <v>3</v>
      </c>
      <c r="F36" s="26">
        <v>0</v>
      </c>
      <c r="G36" s="27">
        <v>0</v>
      </c>
      <c r="H36" s="27">
        <v>0</v>
      </c>
      <c r="I36" s="27">
        <v>0</v>
      </c>
      <c r="J36" s="27">
        <v>0</v>
      </c>
      <c r="K36" s="27">
        <v>0</v>
      </c>
      <c r="L36" s="27">
        <v>0</v>
      </c>
      <c r="M36" s="27">
        <v>501</v>
      </c>
      <c r="N36" s="27">
        <v>945</v>
      </c>
      <c r="O36" s="26">
        <f t="shared" si="1"/>
        <v>1719</v>
      </c>
      <c r="P36" s="26">
        <v>7258</v>
      </c>
      <c r="Q36" s="26">
        <f t="shared" si="2"/>
        <v>7258</v>
      </c>
      <c r="R36" s="155">
        <f t="shared" si="0"/>
        <v>23.684210526315791</v>
      </c>
      <c r="S36" s="26"/>
      <c r="T36" s="26"/>
      <c r="U36" s="26">
        <f t="shared" si="3"/>
        <v>7258</v>
      </c>
      <c r="V36" s="26"/>
      <c r="W36" s="26">
        <v>0</v>
      </c>
      <c r="X36" s="26">
        <f t="shared" si="4"/>
        <v>7258</v>
      </c>
      <c r="Y36" s="26"/>
      <c r="Z36" s="26">
        <v>0</v>
      </c>
      <c r="AA36" s="26">
        <f t="shared" si="5"/>
        <v>7258</v>
      </c>
    </row>
    <row r="37" spans="1:27" x14ac:dyDescent="0.2">
      <c r="A37" s="6" t="s">
        <v>44</v>
      </c>
      <c r="B37" s="26">
        <v>262</v>
      </c>
      <c r="C37" s="26">
        <v>0</v>
      </c>
      <c r="D37" s="26">
        <v>13047</v>
      </c>
      <c r="E37" s="26">
        <v>0</v>
      </c>
      <c r="F37" s="26">
        <v>12442</v>
      </c>
      <c r="G37" s="27">
        <v>16956</v>
      </c>
      <c r="H37" s="27">
        <v>0</v>
      </c>
      <c r="I37" s="27">
        <v>0</v>
      </c>
      <c r="J37" s="27">
        <v>0</v>
      </c>
      <c r="K37" s="27">
        <v>0</v>
      </c>
      <c r="L37" s="27">
        <v>0</v>
      </c>
      <c r="M37" s="27">
        <v>25595</v>
      </c>
      <c r="N37" s="27">
        <v>0</v>
      </c>
      <c r="O37" s="26">
        <f t="shared" si="1"/>
        <v>68302</v>
      </c>
      <c r="P37" s="26">
        <v>43175</v>
      </c>
      <c r="Q37" s="26">
        <f t="shared" si="2"/>
        <v>70356</v>
      </c>
      <c r="R37" s="155">
        <f t="shared" si="0"/>
        <v>97.080561714708054</v>
      </c>
      <c r="S37" s="26"/>
      <c r="T37" s="26">
        <v>3555</v>
      </c>
      <c r="U37" s="26">
        <f t="shared" si="3"/>
        <v>46730</v>
      </c>
      <c r="V37" s="26"/>
      <c r="W37" s="26">
        <v>7462</v>
      </c>
      <c r="X37" s="26">
        <f t="shared" si="4"/>
        <v>54192</v>
      </c>
      <c r="Y37" s="26"/>
      <c r="Z37" s="26">
        <v>16164</v>
      </c>
      <c r="AA37" s="26">
        <f t="shared" si="5"/>
        <v>70356</v>
      </c>
    </row>
    <row r="38" spans="1:27" x14ac:dyDescent="0.2">
      <c r="A38" s="6" t="s">
        <v>45</v>
      </c>
      <c r="B38" s="26">
        <v>0</v>
      </c>
      <c r="C38" s="26">
        <v>85146</v>
      </c>
      <c r="D38" s="26">
        <v>0</v>
      </c>
      <c r="E38" s="26">
        <v>27040</v>
      </c>
      <c r="F38" s="26">
        <v>0</v>
      </c>
      <c r="G38" s="27">
        <v>29830</v>
      </c>
      <c r="H38" s="27">
        <v>-646</v>
      </c>
      <c r="I38" s="27">
        <v>11706</v>
      </c>
      <c r="J38" s="27">
        <v>0</v>
      </c>
      <c r="K38" s="27">
        <v>-280</v>
      </c>
      <c r="L38" s="27">
        <v>0</v>
      </c>
      <c r="M38" s="27">
        <v>24571</v>
      </c>
      <c r="N38" s="27">
        <v>0</v>
      </c>
      <c r="O38" s="26">
        <f t="shared" si="1"/>
        <v>177367</v>
      </c>
      <c r="P38" s="26">
        <v>142160</v>
      </c>
      <c r="Q38" s="26">
        <f t="shared" si="2"/>
        <v>178437</v>
      </c>
      <c r="R38" s="155">
        <f t="shared" si="0"/>
        <v>99.400348582412846</v>
      </c>
      <c r="S38" s="26"/>
      <c r="T38" s="26">
        <v>11706</v>
      </c>
      <c r="U38" s="26">
        <f t="shared" si="3"/>
        <v>153866</v>
      </c>
      <c r="V38" s="26"/>
      <c r="W38" s="26">
        <v>24571</v>
      </c>
      <c r="X38" s="26">
        <f t="shared" si="4"/>
        <v>178437</v>
      </c>
      <c r="Y38" s="26"/>
      <c r="Z38" s="26">
        <v>0</v>
      </c>
      <c r="AA38" s="26">
        <f t="shared" si="5"/>
        <v>178437</v>
      </c>
    </row>
    <row r="39" spans="1:27" x14ac:dyDescent="0.2">
      <c r="A39" s="6" t="s">
        <v>46</v>
      </c>
      <c r="B39" s="26">
        <v>24004</v>
      </c>
      <c r="C39" s="26">
        <v>0</v>
      </c>
      <c r="D39" s="26">
        <v>0</v>
      </c>
      <c r="E39" s="26">
        <v>216</v>
      </c>
      <c r="F39" s="26">
        <v>0</v>
      </c>
      <c r="G39" s="27">
        <v>67</v>
      </c>
      <c r="H39" s="27">
        <v>0</v>
      </c>
      <c r="I39" s="27">
        <v>1927</v>
      </c>
      <c r="J39" s="27">
        <v>0</v>
      </c>
      <c r="K39" s="27">
        <v>0</v>
      </c>
      <c r="L39" s="27">
        <v>0</v>
      </c>
      <c r="M39" s="27">
        <v>13254</v>
      </c>
      <c r="N39" s="27">
        <v>0</v>
      </c>
      <c r="O39" s="26">
        <f t="shared" si="1"/>
        <v>39468</v>
      </c>
      <c r="P39" s="26">
        <v>24220</v>
      </c>
      <c r="Q39" s="26">
        <f t="shared" si="2"/>
        <v>39468</v>
      </c>
      <c r="R39" s="155">
        <f t="shared" si="0"/>
        <v>100</v>
      </c>
      <c r="S39" s="26"/>
      <c r="T39" s="26">
        <v>1994</v>
      </c>
      <c r="U39" s="26">
        <f t="shared" si="3"/>
        <v>26214</v>
      </c>
      <c r="V39" s="26"/>
      <c r="W39" s="26">
        <v>4186</v>
      </c>
      <c r="X39" s="26">
        <f t="shared" si="4"/>
        <v>30400</v>
      </c>
      <c r="Y39" s="26"/>
      <c r="Z39" s="26">
        <v>9068</v>
      </c>
      <c r="AA39" s="26">
        <f t="shared" si="5"/>
        <v>39468</v>
      </c>
    </row>
    <row r="40" spans="1:27" x14ac:dyDescent="0.2">
      <c r="A40" s="6" t="s">
        <v>47</v>
      </c>
      <c r="B40" s="26">
        <v>0</v>
      </c>
      <c r="C40" s="26">
        <v>0</v>
      </c>
      <c r="D40" s="26">
        <v>0</v>
      </c>
      <c r="E40" s="26">
        <v>0</v>
      </c>
      <c r="F40" s="26">
        <v>0</v>
      </c>
      <c r="G40" s="27">
        <v>0</v>
      </c>
      <c r="H40" s="27">
        <v>0</v>
      </c>
      <c r="I40" s="27">
        <v>0</v>
      </c>
      <c r="J40" s="27">
        <v>0</v>
      </c>
      <c r="K40" s="27">
        <v>0</v>
      </c>
      <c r="L40" s="27">
        <v>0</v>
      </c>
      <c r="M40" s="27">
        <v>0</v>
      </c>
      <c r="N40" s="27">
        <v>0</v>
      </c>
      <c r="O40" s="26">
        <f t="shared" si="1"/>
        <v>0</v>
      </c>
      <c r="P40" s="26">
        <v>7258</v>
      </c>
      <c r="Q40" s="26">
        <f t="shared" si="2"/>
        <v>0</v>
      </c>
      <c r="R40" s="155">
        <f t="shared" si="0"/>
        <v>0</v>
      </c>
      <c r="S40" s="26">
        <v>-7258</v>
      </c>
      <c r="T40" s="26"/>
      <c r="U40" s="26">
        <f t="shared" si="3"/>
        <v>0</v>
      </c>
      <c r="V40" s="26"/>
      <c r="W40" s="26">
        <v>0</v>
      </c>
      <c r="X40" s="26">
        <f t="shared" si="4"/>
        <v>0</v>
      </c>
      <c r="Y40" s="26"/>
      <c r="Z40" s="26">
        <v>0</v>
      </c>
      <c r="AA40" s="26">
        <f t="shared" si="5"/>
        <v>0</v>
      </c>
    </row>
    <row r="41" spans="1:27" x14ac:dyDescent="0.2">
      <c r="A41" s="6" t="s">
        <v>48</v>
      </c>
      <c r="B41" s="26">
        <v>377</v>
      </c>
      <c r="C41" s="26">
        <v>0</v>
      </c>
      <c r="D41" s="26">
        <v>0</v>
      </c>
      <c r="E41" s="26">
        <v>0</v>
      </c>
      <c r="F41" s="26">
        <v>0</v>
      </c>
      <c r="G41" s="27">
        <v>0</v>
      </c>
      <c r="H41" s="27">
        <v>0</v>
      </c>
      <c r="I41" s="27">
        <v>0</v>
      </c>
      <c r="J41" s="27">
        <v>0</v>
      </c>
      <c r="K41" s="27">
        <v>0</v>
      </c>
      <c r="L41" s="27">
        <v>0</v>
      </c>
      <c r="M41" s="27">
        <v>26426</v>
      </c>
      <c r="N41" s="27">
        <v>0</v>
      </c>
      <c r="O41" s="26">
        <f t="shared" si="1"/>
        <v>26803</v>
      </c>
      <c r="P41" s="26">
        <v>16849</v>
      </c>
      <c r="Q41" s="26">
        <f t="shared" si="2"/>
        <v>27456</v>
      </c>
      <c r="R41" s="155">
        <f t="shared" si="0"/>
        <v>97.621649184149177</v>
      </c>
      <c r="S41" s="26"/>
      <c r="T41" s="26">
        <v>1387</v>
      </c>
      <c r="U41" s="26">
        <f t="shared" si="3"/>
        <v>18236</v>
      </c>
      <c r="V41" s="26"/>
      <c r="W41" s="26">
        <v>2912</v>
      </c>
      <c r="X41" s="26">
        <f t="shared" si="4"/>
        <v>21148</v>
      </c>
      <c r="Y41" s="26"/>
      <c r="Z41" s="26">
        <v>6308</v>
      </c>
      <c r="AA41" s="26">
        <f t="shared" si="5"/>
        <v>27456</v>
      </c>
    </row>
    <row r="42" spans="1:27" x14ac:dyDescent="0.2">
      <c r="A42" s="6" t="s">
        <v>49</v>
      </c>
      <c r="B42" s="26">
        <v>0</v>
      </c>
      <c r="C42" s="26">
        <v>0</v>
      </c>
      <c r="D42" s="26">
        <v>0</v>
      </c>
      <c r="E42" s="26">
        <v>0</v>
      </c>
      <c r="F42" s="26">
        <v>0</v>
      </c>
      <c r="G42" s="27">
        <v>0</v>
      </c>
      <c r="H42" s="27">
        <v>0</v>
      </c>
      <c r="I42" s="27">
        <v>0</v>
      </c>
      <c r="J42" s="27">
        <v>0</v>
      </c>
      <c r="K42" s="27">
        <v>0</v>
      </c>
      <c r="L42" s="27">
        <v>0</v>
      </c>
      <c r="M42" s="27">
        <v>0</v>
      </c>
      <c r="N42" s="27">
        <v>0</v>
      </c>
      <c r="O42" s="26">
        <f t="shared" si="1"/>
        <v>0</v>
      </c>
      <c r="P42" s="26">
        <v>12636</v>
      </c>
      <c r="Q42" s="26">
        <f t="shared" si="2"/>
        <v>0</v>
      </c>
      <c r="R42" s="155">
        <f t="shared" si="0"/>
        <v>0</v>
      </c>
      <c r="S42" s="26">
        <v>-12636</v>
      </c>
      <c r="T42" s="26"/>
      <c r="U42" s="26">
        <f t="shared" si="3"/>
        <v>0</v>
      </c>
      <c r="V42" s="26"/>
      <c r="W42" s="26">
        <v>0</v>
      </c>
      <c r="X42" s="26">
        <f t="shared" si="4"/>
        <v>0</v>
      </c>
      <c r="Y42" s="26"/>
      <c r="Z42" s="26">
        <v>0</v>
      </c>
      <c r="AA42" s="26">
        <f t="shared" si="5"/>
        <v>0</v>
      </c>
    </row>
    <row r="43" spans="1:27" x14ac:dyDescent="0.2">
      <c r="A43" s="6" t="s">
        <v>50</v>
      </c>
      <c r="B43" s="26">
        <v>0</v>
      </c>
      <c r="C43" s="26">
        <v>0</v>
      </c>
      <c r="D43" s="26">
        <v>0</v>
      </c>
      <c r="E43" s="26">
        <v>0</v>
      </c>
      <c r="F43" s="26">
        <v>0</v>
      </c>
      <c r="G43" s="27">
        <v>0</v>
      </c>
      <c r="H43" s="27">
        <v>0</v>
      </c>
      <c r="I43" s="27">
        <v>15957</v>
      </c>
      <c r="J43" s="27">
        <v>0</v>
      </c>
      <c r="K43" s="27">
        <v>0</v>
      </c>
      <c r="L43" s="27">
        <v>0</v>
      </c>
      <c r="M43" s="27">
        <v>7306</v>
      </c>
      <c r="N43" s="27">
        <v>0</v>
      </c>
      <c r="O43" s="26">
        <f t="shared" si="1"/>
        <v>23263</v>
      </c>
      <c r="P43" s="26">
        <v>14743</v>
      </c>
      <c r="Q43" s="26">
        <f t="shared" si="2"/>
        <v>24025</v>
      </c>
      <c r="R43" s="155">
        <f t="shared" si="0"/>
        <v>96.82830385015609</v>
      </c>
      <c r="S43" s="26"/>
      <c r="T43" s="26">
        <v>1214</v>
      </c>
      <c r="U43" s="26">
        <f t="shared" si="3"/>
        <v>15957</v>
      </c>
      <c r="V43" s="26"/>
      <c r="W43" s="26">
        <v>2548</v>
      </c>
      <c r="X43" s="26">
        <f t="shared" si="4"/>
        <v>18505</v>
      </c>
      <c r="Y43" s="26"/>
      <c r="Z43" s="26">
        <v>5520</v>
      </c>
      <c r="AA43" s="26">
        <f t="shared" si="5"/>
        <v>24025</v>
      </c>
    </row>
    <row r="44" spans="1:27" x14ac:dyDescent="0.2">
      <c r="A44" s="6" t="s">
        <v>51</v>
      </c>
      <c r="B44" s="26">
        <v>0</v>
      </c>
      <c r="C44" s="26">
        <v>0</v>
      </c>
      <c r="D44" s="26">
        <v>0</v>
      </c>
      <c r="E44" s="26">
        <v>0</v>
      </c>
      <c r="F44" s="26">
        <v>0</v>
      </c>
      <c r="G44" s="27">
        <v>0</v>
      </c>
      <c r="H44" s="27">
        <v>0</v>
      </c>
      <c r="I44" s="27">
        <v>0</v>
      </c>
      <c r="J44" s="27">
        <v>0</v>
      </c>
      <c r="K44" s="27">
        <v>0</v>
      </c>
      <c r="L44" s="27">
        <v>0</v>
      </c>
      <c r="M44" s="27">
        <v>0</v>
      </c>
      <c r="N44" s="27">
        <v>0</v>
      </c>
      <c r="O44" s="26">
        <f t="shared" si="1"/>
        <v>0</v>
      </c>
      <c r="P44" s="26">
        <v>7371</v>
      </c>
      <c r="Q44" s="26">
        <f t="shared" si="2"/>
        <v>0</v>
      </c>
      <c r="R44" s="155">
        <f t="shared" si="0"/>
        <v>0</v>
      </c>
      <c r="S44" s="26">
        <v>-7371</v>
      </c>
      <c r="T44" s="26"/>
      <c r="U44" s="26">
        <f t="shared" si="3"/>
        <v>0</v>
      </c>
      <c r="V44" s="26"/>
      <c r="W44" s="26">
        <v>0</v>
      </c>
      <c r="X44" s="26">
        <f t="shared" si="4"/>
        <v>0</v>
      </c>
      <c r="Y44" s="26"/>
      <c r="Z44" s="26">
        <v>0</v>
      </c>
      <c r="AA44" s="26">
        <f t="shared" si="5"/>
        <v>0</v>
      </c>
    </row>
    <row r="45" spans="1:27" x14ac:dyDescent="0.2">
      <c r="A45" s="6" t="s">
        <v>52</v>
      </c>
      <c r="B45" s="26">
        <v>0</v>
      </c>
      <c r="C45" s="26">
        <v>0</v>
      </c>
      <c r="D45" s="26">
        <v>0</v>
      </c>
      <c r="E45" s="26">
        <v>0</v>
      </c>
      <c r="F45" s="26">
        <v>0</v>
      </c>
      <c r="G45" s="27">
        <v>0</v>
      </c>
      <c r="H45" s="27">
        <v>0</v>
      </c>
      <c r="I45" s="27">
        <v>0</v>
      </c>
      <c r="J45" s="27">
        <v>0</v>
      </c>
      <c r="K45" s="27">
        <v>0</v>
      </c>
      <c r="L45" s="27">
        <v>0</v>
      </c>
      <c r="M45" s="27">
        <v>0</v>
      </c>
      <c r="N45" s="27">
        <v>0</v>
      </c>
      <c r="O45" s="26">
        <f t="shared" si="1"/>
        <v>0</v>
      </c>
      <c r="P45" s="26">
        <v>7258</v>
      </c>
      <c r="Q45" s="26">
        <f t="shared" si="2"/>
        <v>7258</v>
      </c>
      <c r="R45" s="155">
        <f t="shared" si="0"/>
        <v>0</v>
      </c>
      <c r="S45" s="26"/>
      <c r="T45" s="26"/>
      <c r="U45" s="26">
        <f t="shared" si="3"/>
        <v>7258</v>
      </c>
      <c r="V45" s="26"/>
      <c r="W45" s="26">
        <v>0</v>
      </c>
      <c r="X45" s="26">
        <f t="shared" si="4"/>
        <v>7258</v>
      </c>
      <c r="Y45" s="26"/>
      <c r="Z45" s="26">
        <v>0</v>
      </c>
      <c r="AA45" s="26">
        <f t="shared" si="5"/>
        <v>7258</v>
      </c>
    </row>
    <row r="46" spans="1:27" x14ac:dyDescent="0.2">
      <c r="A46" s="6" t="s">
        <v>53</v>
      </c>
      <c r="B46" s="26">
        <v>0</v>
      </c>
      <c r="C46" s="26">
        <v>0</v>
      </c>
      <c r="D46" s="26">
        <v>12636</v>
      </c>
      <c r="E46" s="26">
        <v>0</v>
      </c>
      <c r="F46" s="26">
        <v>0</v>
      </c>
      <c r="G46" s="27">
        <v>0</v>
      </c>
      <c r="H46" s="27">
        <v>-56</v>
      </c>
      <c r="I46" s="27">
        <v>0</v>
      </c>
      <c r="J46" s="27">
        <v>0</v>
      </c>
      <c r="K46" s="27">
        <v>0</v>
      </c>
      <c r="L46" s="27">
        <v>0</v>
      </c>
      <c r="M46" s="27">
        <v>8013</v>
      </c>
      <c r="N46" s="27">
        <v>0</v>
      </c>
      <c r="O46" s="26">
        <f t="shared" si="1"/>
        <v>20593</v>
      </c>
      <c r="P46" s="26">
        <v>12636</v>
      </c>
      <c r="Q46" s="26">
        <f>AA46</f>
        <v>20593</v>
      </c>
      <c r="R46" s="155">
        <f>IF(Q46=0,0,100*O46/Q46)</f>
        <v>100</v>
      </c>
      <c r="S46" s="26"/>
      <c r="T46" s="26">
        <v>1041</v>
      </c>
      <c r="U46" s="26">
        <f t="shared" si="3"/>
        <v>13677</v>
      </c>
      <c r="V46" s="26"/>
      <c r="W46" s="26">
        <v>2185</v>
      </c>
      <c r="X46" s="26">
        <f t="shared" si="4"/>
        <v>15862</v>
      </c>
      <c r="Y46" s="26"/>
      <c r="Z46" s="26">
        <v>4731</v>
      </c>
      <c r="AA46" s="26">
        <f t="shared" si="5"/>
        <v>20593</v>
      </c>
    </row>
    <row r="47" spans="1:27" x14ac:dyDescent="0.2">
      <c r="A47" s="6" t="s">
        <v>54</v>
      </c>
      <c r="B47" s="26"/>
      <c r="C47" s="26"/>
      <c r="D47" s="26"/>
      <c r="E47" s="26"/>
      <c r="F47" s="26"/>
      <c r="G47" s="27"/>
      <c r="H47" s="27"/>
      <c r="I47" s="27"/>
      <c r="J47" s="27"/>
      <c r="K47" s="27"/>
      <c r="L47" s="27"/>
      <c r="M47" s="27"/>
      <c r="N47" s="27"/>
      <c r="O47" s="29"/>
      <c r="P47" s="29"/>
      <c r="Q47" s="29"/>
      <c r="R47" s="155"/>
      <c r="S47" s="29"/>
      <c r="T47" s="29"/>
      <c r="U47" s="29"/>
      <c r="V47" s="29"/>
      <c r="W47" s="29"/>
      <c r="X47" s="29"/>
      <c r="Y47" s="29"/>
      <c r="Z47" s="29"/>
      <c r="AA47" s="29"/>
    </row>
    <row r="48" spans="1:27" s="2" customFormat="1" x14ac:dyDescent="0.2">
      <c r="A48" s="30" t="s">
        <v>55</v>
      </c>
      <c r="B48" s="31">
        <f t="shared" ref="B48:N48" si="6">SUM(B7:B46)</f>
        <v>198875</v>
      </c>
      <c r="C48" s="31">
        <f t="shared" si="6"/>
        <v>134893</v>
      </c>
      <c r="D48" s="31">
        <f t="shared" si="6"/>
        <v>85316</v>
      </c>
      <c r="E48" s="31">
        <f t="shared" si="6"/>
        <v>87950</v>
      </c>
      <c r="F48" s="31">
        <f t="shared" si="6"/>
        <v>58597</v>
      </c>
      <c r="G48" s="31">
        <f t="shared" si="6"/>
        <v>138539</v>
      </c>
      <c r="H48" s="31">
        <f t="shared" si="6"/>
        <v>93161</v>
      </c>
      <c r="I48" s="31">
        <f t="shared" si="6"/>
        <v>97476</v>
      </c>
      <c r="J48" s="31">
        <f t="shared" si="6"/>
        <v>68093</v>
      </c>
      <c r="K48" s="31">
        <f t="shared" si="6"/>
        <v>90751</v>
      </c>
      <c r="L48" s="31">
        <f t="shared" si="6"/>
        <v>131595</v>
      </c>
      <c r="M48" s="31">
        <f t="shared" si="6"/>
        <v>255985</v>
      </c>
      <c r="N48" s="31">
        <f t="shared" si="6"/>
        <v>32971</v>
      </c>
      <c r="O48" s="31">
        <f>SUM(O7:O47)</f>
        <v>1474202</v>
      </c>
      <c r="P48" s="31">
        <v>1117195</v>
      </c>
      <c r="Q48" s="31">
        <f>AA48</f>
        <v>1570787</v>
      </c>
      <c r="R48" s="156">
        <f>100*O48/Q48</f>
        <v>93.851171419167585</v>
      </c>
      <c r="S48" s="31">
        <f>SUM(S7:S47)</f>
        <v>-81945</v>
      </c>
      <c r="T48" s="31">
        <f>SUM(T7:T47)</f>
        <v>81946</v>
      </c>
      <c r="U48" s="31">
        <f>SUM(U7:U47)+2</f>
        <v>1117195</v>
      </c>
      <c r="V48" s="31"/>
      <c r="W48" s="31">
        <f>SUM(W7:W47)</f>
        <v>181437</v>
      </c>
      <c r="X48" s="31">
        <f>SUM(X7:X47)+2</f>
        <v>1298632</v>
      </c>
      <c r="Y48" s="31"/>
      <c r="Z48" s="31">
        <f>SUM(Z7:Z46)</f>
        <v>272157</v>
      </c>
      <c r="AA48" s="31">
        <f>SUM(AA7:AA46)</f>
        <v>1570787</v>
      </c>
    </row>
    <row r="49" spans="1:27" s="279" customFormat="1" x14ac:dyDescent="0.2">
      <c r="A49" s="299" t="s">
        <v>442</v>
      </c>
      <c r="B49" s="363"/>
      <c r="C49" s="363"/>
      <c r="D49" s="363"/>
      <c r="E49" s="363"/>
      <c r="F49" s="363"/>
      <c r="G49" s="363"/>
      <c r="H49" s="363"/>
      <c r="I49" s="363"/>
      <c r="J49" s="363"/>
      <c r="K49" s="363"/>
      <c r="L49" s="363"/>
      <c r="M49" s="300"/>
      <c r="N49" s="300"/>
      <c r="O49" s="300"/>
      <c r="P49" s="364"/>
      <c r="Q49" s="365"/>
      <c r="U49" s="321"/>
    </row>
    <row r="50" spans="1:27" ht="12.75" customHeight="1" x14ac:dyDescent="0.2">
      <c r="A50" s="6" t="s">
        <v>424</v>
      </c>
      <c r="B50" s="26"/>
      <c r="C50" s="26"/>
      <c r="D50" s="26"/>
      <c r="E50" s="26"/>
      <c r="F50" s="26"/>
      <c r="P50" s="26"/>
      <c r="Q50" s="26"/>
      <c r="R50" s="76"/>
      <c r="S50" s="26"/>
      <c r="T50" s="26"/>
      <c r="U50" s="26"/>
      <c r="V50" s="26"/>
      <c r="W50" s="26"/>
      <c r="X50" s="26"/>
      <c r="Y50" s="26"/>
      <c r="Z50" s="26"/>
      <c r="AA50" s="26"/>
    </row>
    <row r="51" spans="1:27" ht="12.75" customHeight="1" x14ac:dyDescent="0.2">
      <c r="A51" s="6" t="s">
        <v>336</v>
      </c>
      <c r="C51" s="26"/>
      <c r="D51" s="26"/>
      <c r="E51" s="26"/>
      <c r="P51" s="26"/>
      <c r="Q51" s="26"/>
      <c r="R51" s="77"/>
      <c r="S51" s="26"/>
      <c r="T51" s="26"/>
      <c r="U51" s="26"/>
      <c r="V51" s="26"/>
      <c r="W51" s="26"/>
      <c r="X51" s="26"/>
      <c r="Y51" s="26"/>
      <c r="Z51" s="26"/>
      <c r="AA51" s="26"/>
    </row>
    <row r="52" spans="1:27" x14ac:dyDescent="0.2">
      <c r="A52" s="278" t="s">
        <v>389</v>
      </c>
      <c r="P52" s="26"/>
      <c r="Q52" s="26"/>
      <c r="S52" s="26"/>
      <c r="T52" s="26"/>
      <c r="U52" s="26"/>
      <c r="V52" s="26"/>
      <c r="W52" s="26"/>
      <c r="X52" s="26"/>
      <c r="Y52" s="26"/>
      <c r="Z52" s="26"/>
      <c r="AA52" s="26"/>
    </row>
    <row r="53" spans="1:27" x14ac:dyDescent="0.2">
      <c r="B53" s="343"/>
      <c r="C53" s="343"/>
      <c r="D53" s="343"/>
      <c r="E53" s="343"/>
      <c r="F53" s="343"/>
    </row>
    <row r="54" spans="1:27" x14ac:dyDescent="0.2">
      <c r="B54" s="26"/>
    </row>
    <row r="55" spans="1:27" x14ac:dyDescent="0.2">
      <c r="B55" s="26"/>
      <c r="C55" s="26"/>
      <c r="D55" s="26"/>
      <c r="E55" s="26"/>
      <c r="F55" s="26"/>
      <c r="G55" s="26"/>
      <c r="H55" s="26"/>
      <c r="I55" s="26"/>
      <c r="J55" s="26"/>
      <c r="K55" s="26"/>
      <c r="L55" s="26"/>
      <c r="M55" s="26"/>
    </row>
  </sheetData>
  <pageMargins left="0.43" right="0.16" top="0.56999999999999995" bottom="0.44" header="0.5" footer="0.4"/>
  <pageSetup scale="75"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75" customWidth="1"/>
    <col min="17" max="16384" width="9.140625" style="6"/>
  </cols>
  <sheetData>
    <row r="1" spans="1:16" s="2" customFormat="1" ht="12.75" customHeight="1" x14ac:dyDescent="0.2">
      <c r="A1" s="2" t="s">
        <v>378</v>
      </c>
    </row>
    <row r="2" spans="1:16" ht="12.75" customHeight="1" x14ac:dyDescent="0.25">
      <c r="A2" s="3"/>
      <c r="B2" s="3"/>
      <c r="C2" s="3"/>
      <c r="D2" s="3"/>
      <c r="E2" s="3"/>
      <c r="F2" s="3"/>
      <c r="G2" s="3"/>
      <c r="H2" s="3"/>
      <c r="I2" s="3"/>
      <c r="J2" s="3"/>
      <c r="K2" s="3"/>
      <c r="L2" s="3"/>
      <c r="M2" s="3"/>
      <c r="N2" s="4"/>
      <c r="O2" s="4"/>
      <c r="P2" s="5"/>
    </row>
    <row r="3" spans="1:16" ht="12.75" customHeight="1" x14ac:dyDescent="0.25">
      <c r="A3" s="3"/>
      <c r="B3" s="74" t="s">
        <v>113</v>
      </c>
      <c r="C3" s="3"/>
      <c r="D3" s="3"/>
      <c r="E3" s="3"/>
      <c r="F3" s="3"/>
      <c r="G3" s="3"/>
      <c r="H3" s="3"/>
      <c r="I3" s="3"/>
      <c r="J3" s="3"/>
      <c r="K3" s="3"/>
      <c r="L3" s="3"/>
      <c r="M3" s="3"/>
      <c r="N3" s="4"/>
      <c r="O3" s="4"/>
      <c r="P3" s="5"/>
    </row>
    <row r="4" spans="1:16" ht="12.75" customHeight="1" x14ac:dyDescent="0.2">
      <c r="B4" s="8">
        <v>39722</v>
      </c>
      <c r="C4" s="8">
        <v>39753</v>
      </c>
      <c r="D4" s="8">
        <v>39783</v>
      </c>
      <c r="E4" s="8">
        <v>39814</v>
      </c>
      <c r="F4" s="8">
        <v>39845</v>
      </c>
      <c r="G4" s="8">
        <v>39873</v>
      </c>
      <c r="H4" s="8">
        <v>39904</v>
      </c>
      <c r="I4" s="8">
        <v>39934</v>
      </c>
      <c r="J4" s="8">
        <v>39965</v>
      </c>
      <c r="K4" s="8">
        <v>39995</v>
      </c>
      <c r="L4" s="8">
        <v>40026</v>
      </c>
      <c r="M4" s="8">
        <v>40057</v>
      </c>
      <c r="N4" s="72" t="s">
        <v>3</v>
      </c>
      <c r="O4" s="35" t="s">
        <v>200</v>
      </c>
      <c r="P4" s="157" t="s">
        <v>4</v>
      </c>
    </row>
    <row r="5" spans="1:16" ht="12.75" customHeight="1" x14ac:dyDescent="0.2">
      <c r="A5" s="12"/>
      <c r="B5" s="13"/>
      <c r="C5" s="13"/>
      <c r="D5" s="14"/>
      <c r="E5" s="14"/>
      <c r="F5" s="15"/>
      <c r="G5" s="15"/>
      <c r="H5" s="15"/>
      <c r="I5" s="15"/>
      <c r="J5" s="16"/>
      <c r="K5" s="16"/>
      <c r="L5" s="16"/>
      <c r="M5" s="17"/>
      <c r="N5" s="35" t="s">
        <v>9</v>
      </c>
      <c r="O5" s="35" t="s">
        <v>114</v>
      </c>
      <c r="P5" s="158" t="s">
        <v>12</v>
      </c>
    </row>
    <row r="6" spans="1:16" ht="12.75" customHeight="1" x14ac:dyDescent="0.2">
      <c r="A6" s="24"/>
      <c r="B6" s="24"/>
      <c r="C6" s="24"/>
      <c r="D6" s="24"/>
      <c r="E6" s="24"/>
      <c r="F6" s="24"/>
      <c r="G6" s="35" t="s">
        <v>13</v>
      </c>
      <c r="H6" s="24"/>
      <c r="I6" s="24"/>
      <c r="J6" s="24"/>
      <c r="K6" s="24"/>
      <c r="L6" s="24"/>
      <c r="M6" s="24"/>
      <c r="N6" s="24"/>
      <c r="O6" s="24"/>
      <c r="P6" s="25" t="s">
        <v>14</v>
      </c>
    </row>
    <row r="7" spans="1:16" ht="12.75" customHeight="1" x14ac:dyDescent="0.2">
      <c r="A7" s="6" t="s">
        <v>15</v>
      </c>
      <c r="B7" s="26">
        <v>63</v>
      </c>
      <c r="C7" s="26">
        <v>448</v>
      </c>
      <c r="D7" s="26">
        <v>0</v>
      </c>
      <c r="E7" s="26">
        <v>-511</v>
      </c>
      <c r="F7" s="26">
        <v>7462</v>
      </c>
      <c r="G7" s="27">
        <v>13495</v>
      </c>
      <c r="H7" s="27">
        <v>0</v>
      </c>
      <c r="I7" s="27">
        <v>-57</v>
      </c>
      <c r="J7" s="27">
        <v>0</v>
      </c>
      <c r="K7" s="27">
        <v>0</v>
      </c>
      <c r="L7" s="27">
        <v>24295</v>
      </c>
      <c r="M7" s="27">
        <v>-1</v>
      </c>
      <c r="N7" s="26">
        <f t="shared" ref="N7:N29" si="0">SUM(B7:M7)</f>
        <v>45194</v>
      </c>
      <c r="O7" s="26">
        <v>45281</v>
      </c>
      <c r="P7" s="155">
        <f t="shared" ref="P7:P46" si="1">100*N7/O7</f>
        <v>99.807866434045181</v>
      </c>
    </row>
    <row r="8" spans="1:16" ht="12.75" customHeight="1" x14ac:dyDescent="0.2">
      <c r="A8" s="6" t="s">
        <v>16</v>
      </c>
      <c r="B8" s="26">
        <v>31350</v>
      </c>
      <c r="C8" s="26">
        <v>31350</v>
      </c>
      <c r="D8" s="26">
        <v>161</v>
      </c>
      <c r="E8" s="26">
        <v>0</v>
      </c>
      <c r="F8" s="26">
        <v>110</v>
      </c>
      <c r="G8" s="27">
        <v>272</v>
      </c>
      <c r="H8" s="27">
        <v>0</v>
      </c>
      <c r="I8" s="27">
        <v>24159</v>
      </c>
      <c r="J8" s="27">
        <v>0</v>
      </c>
      <c r="K8" s="27">
        <v>0</v>
      </c>
      <c r="L8" s="27">
        <v>0</v>
      </c>
      <c r="M8" s="27">
        <v>0</v>
      </c>
      <c r="N8" s="26">
        <f t="shared" si="0"/>
        <v>87402</v>
      </c>
      <c r="O8" s="26">
        <v>87402</v>
      </c>
      <c r="P8" s="155">
        <f t="shared" si="1"/>
        <v>100</v>
      </c>
    </row>
    <row r="9" spans="1:16" ht="12.75" customHeight="1" x14ac:dyDescent="0.2">
      <c r="A9" s="6" t="s">
        <v>17</v>
      </c>
      <c r="B9" s="26">
        <v>0</v>
      </c>
      <c r="C9" s="26">
        <v>0</v>
      </c>
      <c r="D9" s="26">
        <v>0</v>
      </c>
      <c r="E9" s="26">
        <v>0</v>
      </c>
      <c r="F9" s="26">
        <v>0</v>
      </c>
      <c r="G9" s="27">
        <v>0</v>
      </c>
      <c r="H9" s="27">
        <v>0</v>
      </c>
      <c r="I9" s="27">
        <v>0</v>
      </c>
      <c r="J9" s="27">
        <v>0</v>
      </c>
      <c r="K9" s="27">
        <v>0</v>
      </c>
      <c r="L9" s="27">
        <v>0</v>
      </c>
      <c r="M9" s="27">
        <v>0</v>
      </c>
      <c r="N9" s="26">
        <f t="shared" si="0"/>
        <v>0</v>
      </c>
      <c r="O9" s="26">
        <v>7371</v>
      </c>
      <c r="P9" s="155">
        <f t="shared" si="1"/>
        <v>0</v>
      </c>
    </row>
    <row r="10" spans="1:16" x14ac:dyDescent="0.2">
      <c r="A10" s="6" t="s">
        <v>18</v>
      </c>
      <c r="B10" s="26">
        <v>0</v>
      </c>
      <c r="C10" s="26">
        <v>0</v>
      </c>
      <c r="D10" s="26">
        <v>0</v>
      </c>
      <c r="E10" s="26">
        <v>0</v>
      </c>
      <c r="F10" s="26">
        <v>0</v>
      </c>
      <c r="G10" s="27">
        <v>0</v>
      </c>
      <c r="H10" s="27">
        <v>0</v>
      </c>
      <c r="I10" s="27">
        <v>0</v>
      </c>
      <c r="J10" s="27">
        <v>0</v>
      </c>
      <c r="K10" s="27">
        <v>0</v>
      </c>
      <c r="L10" s="27">
        <v>0</v>
      </c>
      <c r="M10" s="27">
        <v>0</v>
      </c>
      <c r="N10" s="26">
        <f t="shared" si="0"/>
        <v>0</v>
      </c>
      <c r="O10" s="26">
        <v>11583</v>
      </c>
      <c r="P10" s="155">
        <f t="shared" si="1"/>
        <v>0</v>
      </c>
    </row>
    <row r="11" spans="1:16" x14ac:dyDescent="0.2">
      <c r="A11" s="6" t="s">
        <v>19</v>
      </c>
      <c r="B11" s="26">
        <v>0</v>
      </c>
      <c r="C11" s="26">
        <v>0</v>
      </c>
      <c r="D11" s="26">
        <v>8424</v>
      </c>
      <c r="E11" s="26">
        <v>0</v>
      </c>
      <c r="F11" s="26">
        <v>0</v>
      </c>
      <c r="G11" s="27">
        <v>0</v>
      </c>
      <c r="H11" s="27">
        <v>0</v>
      </c>
      <c r="I11" s="27">
        <v>0</v>
      </c>
      <c r="J11" s="27">
        <v>0</v>
      </c>
      <c r="K11" s="27">
        <v>0</v>
      </c>
      <c r="L11" s="27">
        <v>0</v>
      </c>
      <c r="M11" s="27">
        <v>0</v>
      </c>
      <c r="N11" s="26">
        <f t="shared" si="0"/>
        <v>8424</v>
      </c>
      <c r="O11" s="26">
        <v>8424</v>
      </c>
      <c r="P11" s="155">
        <f t="shared" si="1"/>
        <v>100</v>
      </c>
    </row>
    <row r="12" spans="1:16" x14ac:dyDescent="0.2">
      <c r="A12" s="6" t="s">
        <v>20</v>
      </c>
      <c r="B12" s="26">
        <v>0</v>
      </c>
      <c r="C12" s="26">
        <v>12540</v>
      </c>
      <c r="D12" s="26">
        <v>22258</v>
      </c>
      <c r="E12" s="26">
        <v>66904</v>
      </c>
      <c r="F12" s="26">
        <v>0</v>
      </c>
      <c r="G12" s="27">
        <v>0</v>
      </c>
      <c r="H12" s="27">
        <v>16524</v>
      </c>
      <c r="I12" s="27">
        <v>171</v>
      </c>
      <c r="J12" s="27">
        <v>22570</v>
      </c>
      <c r="K12" s="27">
        <v>0</v>
      </c>
      <c r="L12" s="27">
        <v>146</v>
      </c>
      <c r="M12" s="27">
        <v>9177</v>
      </c>
      <c r="N12" s="26">
        <f t="shared" si="0"/>
        <v>150290</v>
      </c>
      <c r="O12" s="26">
        <v>152691</v>
      </c>
      <c r="P12" s="155">
        <f t="shared" si="1"/>
        <v>98.427543208178605</v>
      </c>
    </row>
    <row r="13" spans="1:16" x14ac:dyDescent="0.2">
      <c r="A13" s="6" t="s">
        <v>21</v>
      </c>
      <c r="B13" s="26">
        <v>2316</v>
      </c>
      <c r="C13" s="26">
        <v>563</v>
      </c>
      <c r="D13" s="26">
        <v>540</v>
      </c>
      <c r="E13" s="26">
        <v>744</v>
      </c>
      <c r="F13" s="26">
        <v>694</v>
      </c>
      <c r="G13" s="27">
        <v>142</v>
      </c>
      <c r="H13" s="27">
        <v>482</v>
      </c>
      <c r="I13" s="27">
        <v>322</v>
      </c>
      <c r="J13" s="27">
        <v>15773</v>
      </c>
      <c r="K13" s="27">
        <v>252</v>
      </c>
      <c r="L13" s="27">
        <v>343</v>
      </c>
      <c r="M13" s="27">
        <v>553</v>
      </c>
      <c r="N13" s="26">
        <f t="shared" si="0"/>
        <v>22724</v>
      </c>
      <c r="O13" s="26">
        <v>25273</v>
      </c>
      <c r="P13" s="155">
        <f t="shared" si="1"/>
        <v>89.914137617219964</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2</v>
      </c>
      <c r="H15" s="27">
        <v>3546</v>
      </c>
      <c r="I15" s="27">
        <v>12232</v>
      </c>
      <c r="J15" s="27">
        <v>0</v>
      </c>
      <c r="K15" s="27">
        <v>0</v>
      </c>
      <c r="L15" s="27">
        <v>0</v>
      </c>
      <c r="M15" s="27">
        <v>-8</v>
      </c>
      <c r="N15" s="26">
        <f t="shared" si="0"/>
        <v>15772</v>
      </c>
      <c r="O15" s="26">
        <v>15796</v>
      </c>
      <c r="P15" s="155">
        <f t="shared" si="1"/>
        <v>99.848062800709044</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6535</v>
      </c>
      <c r="C17" s="26">
        <v>166</v>
      </c>
      <c r="D17" s="26">
        <v>356</v>
      </c>
      <c r="E17" s="26">
        <v>24174</v>
      </c>
      <c r="F17" s="26">
        <v>553</v>
      </c>
      <c r="G17" s="27">
        <v>20919</v>
      </c>
      <c r="H17" s="27">
        <v>41441</v>
      </c>
      <c r="I17" s="27">
        <v>439</v>
      </c>
      <c r="J17" s="27">
        <v>26957</v>
      </c>
      <c r="K17" s="27">
        <v>48112</v>
      </c>
      <c r="L17" s="27">
        <v>6512</v>
      </c>
      <c r="M17" s="27">
        <v>796</v>
      </c>
      <c r="N17" s="26">
        <f t="shared" si="0"/>
        <v>176960</v>
      </c>
      <c r="O17" s="26">
        <v>185335</v>
      </c>
      <c r="P17" s="155">
        <f t="shared" si="1"/>
        <v>95.481155745002297</v>
      </c>
    </row>
    <row r="18" spans="1:16" x14ac:dyDescent="0.2">
      <c r="A18" s="6" t="s">
        <v>26</v>
      </c>
      <c r="B18" s="26">
        <v>0</v>
      </c>
      <c r="C18" s="26">
        <v>0</v>
      </c>
      <c r="D18" s="26">
        <v>0</v>
      </c>
      <c r="E18" s="26">
        <v>0</v>
      </c>
      <c r="F18" s="26">
        <v>0</v>
      </c>
      <c r="G18" s="27">
        <v>67</v>
      </c>
      <c r="H18" s="27">
        <v>0</v>
      </c>
      <c r="I18" s="27">
        <v>0</v>
      </c>
      <c r="J18" s="27">
        <v>0</v>
      </c>
      <c r="K18" s="27">
        <v>0</v>
      </c>
      <c r="L18" s="27">
        <v>7629</v>
      </c>
      <c r="M18" s="27">
        <v>0</v>
      </c>
      <c r="N18" s="26">
        <f t="shared" si="0"/>
        <v>7696</v>
      </c>
      <c r="O18" s="26">
        <v>11583</v>
      </c>
      <c r="P18" s="155">
        <f t="shared" si="1"/>
        <v>66.442199775533112</v>
      </c>
    </row>
    <row r="19" spans="1:16" x14ac:dyDescent="0.2">
      <c r="A19" s="6" t="s">
        <v>27</v>
      </c>
      <c r="B19" s="26">
        <v>0</v>
      </c>
      <c r="C19" s="26">
        <v>0</v>
      </c>
      <c r="D19" s="26">
        <v>27098</v>
      </c>
      <c r="E19" s="26">
        <v>0</v>
      </c>
      <c r="F19" s="26">
        <v>-10340</v>
      </c>
      <c r="G19" s="27">
        <v>10621</v>
      </c>
      <c r="H19" s="27">
        <v>0</v>
      </c>
      <c r="I19" s="27">
        <v>0</v>
      </c>
      <c r="J19" s="27">
        <v>0</v>
      </c>
      <c r="K19" s="27">
        <v>0</v>
      </c>
      <c r="L19" s="27">
        <v>0</v>
      </c>
      <c r="M19" s="27">
        <v>0</v>
      </c>
      <c r="N19" s="26">
        <f t="shared" si="0"/>
        <v>27379</v>
      </c>
      <c r="O19" s="26">
        <v>27379</v>
      </c>
      <c r="P19" s="155">
        <f t="shared" si="1"/>
        <v>100</v>
      </c>
    </row>
    <row r="20" spans="1:16" x14ac:dyDescent="0.2">
      <c r="A20" s="6" t="s">
        <v>28</v>
      </c>
      <c r="B20" s="26">
        <v>0</v>
      </c>
      <c r="C20" s="26">
        <v>0</v>
      </c>
      <c r="D20" s="26">
        <v>0</v>
      </c>
      <c r="E20" s="26">
        <v>0</v>
      </c>
      <c r="F20" s="26">
        <v>0</v>
      </c>
      <c r="G20" s="27">
        <v>154</v>
      </c>
      <c r="H20" s="27">
        <v>0</v>
      </c>
      <c r="I20" s="27">
        <v>0</v>
      </c>
      <c r="J20" s="27">
        <v>0</v>
      </c>
      <c r="K20" s="27">
        <v>0</v>
      </c>
      <c r="L20" s="27">
        <v>0</v>
      </c>
      <c r="M20" s="27">
        <v>0</v>
      </c>
      <c r="N20" s="26">
        <f t="shared" si="0"/>
        <v>154</v>
      </c>
      <c r="O20" s="26">
        <v>9477</v>
      </c>
      <c r="P20" s="155">
        <f t="shared" si="1"/>
        <v>1.6249868101719953</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20824</v>
      </c>
      <c r="C22" s="26">
        <v>0</v>
      </c>
      <c r="D22" s="26">
        <v>0</v>
      </c>
      <c r="E22" s="26">
        <v>13824</v>
      </c>
      <c r="F22" s="26">
        <v>259</v>
      </c>
      <c r="G22" s="27">
        <v>5768</v>
      </c>
      <c r="H22" s="27">
        <v>0</v>
      </c>
      <c r="I22" s="27">
        <v>0</v>
      </c>
      <c r="J22" s="27">
        <v>0</v>
      </c>
      <c r="K22" s="27">
        <v>0</v>
      </c>
      <c r="L22" s="27">
        <v>9872</v>
      </c>
      <c r="M22" s="27">
        <v>0</v>
      </c>
      <c r="N22" s="26">
        <f t="shared" si="0"/>
        <v>50547</v>
      </c>
      <c r="O22" s="26">
        <v>50546</v>
      </c>
      <c r="P22" s="155">
        <f t="shared" si="1"/>
        <v>100.00197839591659</v>
      </c>
    </row>
    <row r="23" spans="1:16" x14ac:dyDescent="0.2">
      <c r="A23" s="6" t="s">
        <v>31</v>
      </c>
      <c r="B23" s="26">
        <v>0</v>
      </c>
      <c r="C23" s="26">
        <v>19</v>
      </c>
      <c r="D23" s="26">
        <v>19</v>
      </c>
      <c r="E23" s="26">
        <v>18</v>
      </c>
      <c r="F23" s="26">
        <v>0</v>
      </c>
      <c r="G23" s="27">
        <v>0</v>
      </c>
      <c r="H23" s="27">
        <v>0</v>
      </c>
      <c r="I23" s="27">
        <v>0</v>
      </c>
      <c r="J23" s="27">
        <v>0</v>
      </c>
      <c r="K23" s="27">
        <v>0</v>
      </c>
      <c r="L23" s="27">
        <v>0</v>
      </c>
      <c r="M23" s="27">
        <v>7500</v>
      </c>
      <c r="N23" s="26">
        <f t="shared" si="0"/>
        <v>7556</v>
      </c>
      <c r="O23" s="26">
        <v>12636</v>
      </c>
      <c r="P23" s="155">
        <f t="shared" si="1"/>
        <v>59.797404241848689</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10529</v>
      </c>
      <c r="C25" s="26">
        <v>0</v>
      </c>
      <c r="D25" s="26">
        <v>0</v>
      </c>
      <c r="E25" s="26">
        <v>0</v>
      </c>
      <c r="F25" s="26">
        <v>1</v>
      </c>
      <c r="G25" s="27">
        <v>0</v>
      </c>
      <c r="H25" s="27">
        <v>0</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0</v>
      </c>
      <c r="H26" s="27">
        <v>0</v>
      </c>
      <c r="I26" s="27">
        <v>0</v>
      </c>
      <c r="J26" s="27">
        <v>0</v>
      </c>
      <c r="K26" s="27">
        <v>0</v>
      </c>
      <c r="L26" s="27">
        <v>0</v>
      </c>
      <c r="M26" s="27">
        <v>0</v>
      </c>
      <c r="N26" s="26">
        <f t="shared" si="0"/>
        <v>0</v>
      </c>
      <c r="O26" s="26">
        <v>8424</v>
      </c>
      <c r="P26" s="155">
        <f t="shared" si="1"/>
        <v>0</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1940</v>
      </c>
      <c r="C29" s="26">
        <v>1402</v>
      </c>
      <c r="D29" s="26">
        <v>1358</v>
      </c>
      <c r="E29" s="26">
        <v>877</v>
      </c>
      <c r="F29" s="26">
        <v>466</v>
      </c>
      <c r="G29" s="27">
        <v>251</v>
      </c>
      <c r="H29" s="27">
        <v>1043</v>
      </c>
      <c r="I29" s="27">
        <v>917</v>
      </c>
      <c r="J29" s="27">
        <v>24</v>
      </c>
      <c r="K29" s="27">
        <v>212</v>
      </c>
      <c r="L29" s="27">
        <v>449</v>
      </c>
      <c r="M29" s="27">
        <v>338</v>
      </c>
      <c r="N29" s="26">
        <f t="shared" si="0"/>
        <v>9277</v>
      </c>
      <c r="O29" s="26">
        <v>10530</v>
      </c>
      <c r="P29" s="155">
        <f t="shared" si="1"/>
        <v>88.100664767331438</v>
      </c>
    </row>
    <row r="30" spans="1:16" x14ac:dyDescent="0.2">
      <c r="A30" s="6" t="s">
        <v>38</v>
      </c>
      <c r="B30" s="26">
        <v>0</v>
      </c>
      <c r="C30" s="26">
        <v>0</v>
      </c>
      <c r="D30" s="26">
        <v>10</v>
      </c>
      <c r="E30" s="26">
        <v>12</v>
      </c>
      <c r="F30" s="26">
        <v>0</v>
      </c>
      <c r="G30" s="27">
        <v>7</v>
      </c>
      <c r="H30" s="27">
        <v>0</v>
      </c>
      <c r="I30" s="27">
        <v>11</v>
      </c>
      <c r="J30" s="27">
        <v>0</v>
      </c>
      <c r="K30" s="27">
        <v>20</v>
      </c>
      <c r="L30" s="27">
        <v>8</v>
      </c>
      <c r="M30" s="27">
        <v>0</v>
      </c>
      <c r="N30" s="26">
        <f>SUM(B30:M30)</f>
        <v>68</v>
      </c>
      <c r="O30" s="26">
        <v>12636</v>
      </c>
      <c r="P30" s="155">
        <f t="shared" si="1"/>
        <v>0.538144982589427</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ref="N31:N46" si="2">SUM(B31:M31)</f>
        <v>0</v>
      </c>
      <c r="O31" s="26">
        <v>7258</v>
      </c>
      <c r="P31" s="155">
        <f t="shared" si="1"/>
        <v>0</v>
      </c>
    </row>
    <row r="32" spans="1:16" x14ac:dyDescent="0.2">
      <c r="A32" s="6" t="s">
        <v>39</v>
      </c>
      <c r="B32" s="26">
        <v>0</v>
      </c>
      <c r="C32" s="26">
        <v>0</v>
      </c>
      <c r="D32" s="26">
        <v>63</v>
      </c>
      <c r="E32" s="26">
        <v>0</v>
      </c>
      <c r="F32" s="26">
        <v>0</v>
      </c>
      <c r="G32" s="27">
        <v>0</v>
      </c>
      <c r="H32" s="27">
        <v>0</v>
      </c>
      <c r="I32" s="27">
        <v>0</v>
      </c>
      <c r="J32" s="27">
        <v>0</v>
      </c>
      <c r="K32" s="27">
        <v>0</v>
      </c>
      <c r="L32" s="27">
        <v>0</v>
      </c>
      <c r="M32" s="27">
        <v>0</v>
      </c>
      <c r="N32" s="26">
        <f t="shared" si="2"/>
        <v>63</v>
      </c>
      <c r="O32" s="26">
        <v>13690</v>
      </c>
      <c r="P32" s="155">
        <f t="shared" si="1"/>
        <v>0.46018991964937911</v>
      </c>
    </row>
    <row r="33" spans="1:16" x14ac:dyDescent="0.2">
      <c r="A33" s="6" t="s">
        <v>40</v>
      </c>
      <c r="B33" s="26">
        <v>0</v>
      </c>
      <c r="C33" s="26">
        <v>0</v>
      </c>
      <c r="D33" s="26">
        <v>0</v>
      </c>
      <c r="E33" s="26">
        <v>0</v>
      </c>
      <c r="F33" s="26">
        <v>0</v>
      </c>
      <c r="G33" s="27">
        <v>0</v>
      </c>
      <c r="H33" s="27">
        <v>0</v>
      </c>
      <c r="I33" s="27">
        <v>10339</v>
      </c>
      <c r="J33" s="27">
        <v>0</v>
      </c>
      <c r="K33" s="27">
        <v>11775</v>
      </c>
      <c r="L33" s="27">
        <v>0</v>
      </c>
      <c r="M33" s="27">
        <v>0</v>
      </c>
      <c r="N33" s="26">
        <f t="shared" si="2"/>
        <v>22114</v>
      </c>
      <c r="O33" s="26">
        <v>22114</v>
      </c>
      <c r="P33" s="155">
        <f t="shared" si="1"/>
        <v>100</v>
      </c>
    </row>
    <row r="34" spans="1:16" x14ac:dyDescent="0.2">
      <c r="A34" s="6" t="s">
        <v>41</v>
      </c>
      <c r="B34" s="26">
        <v>7629</v>
      </c>
      <c r="C34" s="26">
        <v>14474</v>
      </c>
      <c r="D34" s="26">
        <v>0</v>
      </c>
      <c r="E34" s="26">
        <v>0</v>
      </c>
      <c r="F34" s="26">
        <v>-23</v>
      </c>
      <c r="G34" s="27">
        <v>111</v>
      </c>
      <c r="H34" s="27">
        <v>-128</v>
      </c>
      <c r="I34" s="27">
        <v>0</v>
      </c>
      <c r="J34" s="27">
        <v>8473</v>
      </c>
      <c r="K34" s="27">
        <v>-12</v>
      </c>
      <c r="L34" s="27">
        <v>-39</v>
      </c>
      <c r="M34" s="27">
        <v>0</v>
      </c>
      <c r="N34" s="26">
        <f t="shared" si="2"/>
        <v>30485</v>
      </c>
      <c r="O34" s="26">
        <v>30538</v>
      </c>
      <c r="P34" s="155">
        <f t="shared" si="1"/>
        <v>99.826445739734098</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2"/>
        <v>0</v>
      </c>
      <c r="O35" s="26">
        <v>7258</v>
      </c>
      <c r="P35" s="155">
        <f t="shared" si="1"/>
        <v>0</v>
      </c>
    </row>
    <row r="36" spans="1:16" x14ac:dyDescent="0.2">
      <c r="A36" s="6" t="s">
        <v>43</v>
      </c>
      <c r="B36" s="26">
        <v>0</v>
      </c>
      <c r="C36" s="26">
        <v>0</v>
      </c>
      <c r="D36" s="26">
        <v>0</v>
      </c>
      <c r="E36" s="26">
        <v>0</v>
      </c>
      <c r="F36" s="26">
        <v>0</v>
      </c>
      <c r="G36" s="27">
        <v>0</v>
      </c>
      <c r="H36" s="27">
        <v>0</v>
      </c>
      <c r="I36" s="27">
        <v>0</v>
      </c>
      <c r="J36" s="27">
        <v>0</v>
      </c>
      <c r="K36" s="27">
        <v>167</v>
      </c>
      <c r="L36" s="27">
        <v>104</v>
      </c>
      <c r="M36" s="27">
        <v>4921</v>
      </c>
      <c r="N36" s="26">
        <f t="shared" si="2"/>
        <v>5192</v>
      </c>
      <c r="O36" s="26">
        <v>7258</v>
      </c>
      <c r="P36" s="155">
        <f t="shared" si="1"/>
        <v>71.534858087627441</v>
      </c>
    </row>
    <row r="37" spans="1:16" x14ac:dyDescent="0.2">
      <c r="A37" s="6" t="s">
        <v>44</v>
      </c>
      <c r="B37" s="26">
        <v>21945</v>
      </c>
      <c r="C37" s="26">
        <v>0</v>
      </c>
      <c r="D37" s="26">
        <v>0</v>
      </c>
      <c r="E37" s="26">
        <v>0</v>
      </c>
      <c r="F37" s="26">
        <v>0</v>
      </c>
      <c r="G37" s="27">
        <v>21230</v>
      </c>
      <c r="H37" s="27">
        <v>0</v>
      </c>
      <c r="I37" s="27">
        <v>0</v>
      </c>
      <c r="J37" s="27">
        <v>0</v>
      </c>
      <c r="K37" s="27">
        <v>0</v>
      </c>
      <c r="L37" s="27">
        <v>0</v>
      </c>
      <c r="M37" s="27">
        <v>0</v>
      </c>
      <c r="N37" s="26">
        <f t="shared" si="2"/>
        <v>43175</v>
      </c>
      <c r="O37" s="26">
        <v>43175</v>
      </c>
      <c r="P37" s="155">
        <f t="shared" si="1"/>
        <v>100</v>
      </c>
    </row>
    <row r="38" spans="1:16" x14ac:dyDescent="0.2">
      <c r="A38" s="6" t="s">
        <v>45</v>
      </c>
      <c r="B38" s="26">
        <v>28372</v>
      </c>
      <c r="C38" s="26">
        <v>25735</v>
      </c>
      <c r="D38" s="26">
        <v>-230</v>
      </c>
      <c r="E38" s="26">
        <v>27634</v>
      </c>
      <c r="F38" s="26">
        <v>28735</v>
      </c>
      <c r="G38" s="27">
        <v>0</v>
      </c>
      <c r="H38" s="27">
        <v>31242</v>
      </c>
      <c r="I38" s="27">
        <v>0</v>
      </c>
      <c r="J38" s="27">
        <v>-142</v>
      </c>
      <c r="K38" s="27">
        <v>-448</v>
      </c>
      <c r="L38" s="27">
        <v>0</v>
      </c>
      <c r="M38" s="27">
        <v>0</v>
      </c>
      <c r="N38" s="26">
        <f t="shared" si="2"/>
        <v>140898</v>
      </c>
      <c r="O38" s="26">
        <v>142160</v>
      </c>
      <c r="P38" s="155">
        <f t="shared" si="1"/>
        <v>99.112267867191903</v>
      </c>
    </row>
    <row r="39" spans="1:16" x14ac:dyDescent="0.2">
      <c r="A39" s="6" t="s">
        <v>46</v>
      </c>
      <c r="B39" s="26">
        <v>0</v>
      </c>
      <c r="C39" s="26">
        <v>0</v>
      </c>
      <c r="D39" s="26">
        <v>0</v>
      </c>
      <c r="E39" s="26">
        <v>0</v>
      </c>
      <c r="F39" s="26">
        <v>0</v>
      </c>
      <c r="G39" s="27">
        <v>559</v>
      </c>
      <c r="H39" s="27">
        <v>23661</v>
      </c>
      <c r="I39" s="27">
        <v>0</v>
      </c>
      <c r="J39" s="27">
        <v>0</v>
      </c>
      <c r="K39" s="27">
        <v>0</v>
      </c>
      <c r="L39" s="27">
        <v>0</v>
      </c>
      <c r="M39" s="27">
        <v>0</v>
      </c>
      <c r="N39" s="26">
        <f t="shared" si="2"/>
        <v>24220</v>
      </c>
      <c r="O39" s="26">
        <v>24220</v>
      </c>
      <c r="P39" s="155">
        <f t="shared" si="1"/>
        <v>100</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2"/>
        <v>0</v>
      </c>
      <c r="O40" s="26">
        <v>7258</v>
      </c>
      <c r="P40" s="155">
        <f t="shared" si="1"/>
        <v>0</v>
      </c>
    </row>
    <row r="41" spans="1:16" x14ac:dyDescent="0.2">
      <c r="A41" s="6" t="s">
        <v>48</v>
      </c>
      <c r="B41" s="26">
        <v>0</v>
      </c>
      <c r="C41" s="26">
        <v>0</v>
      </c>
      <c r="D41" s="26">
        <v>0</v>
      </c>
      <c r="E41" s="26">
        <v>0</v>
      </c>
      <c r="F41" s="26">
        <v>16849</v>
      </c>
      <c r="G41" s="27">
        <v>0</v>
      </c>
      <c r="H41" s="27">
        <v>0</v>
      </c>
      <c r="I41" s="27">
        <v>0</v>
      </c>
      <c r="J41" s="27">
        <v>0</v>
      </c>
      <c r="K41" s="27">
        <v>0</v>
      </c>
      <c r="L41" s="27">
        <v>0</v>
      </c>
      <c r="M41" s="27">
        <v>0</v>
      </c>
      <c r="N41" s="26">
        <f t="shared" si="2"/>
        <v>16849</v>
      </c>
      <c r="O41" s="26">
        <v>16849</v>
      </c>
      <c r="P41" s="155">
        <f t="shared" si="1"/>
        <v>100</v>
      </c>
    </row>
    <row r="42" spans="1:16" x14ac:dyDescent="0.2">
      <c r="A42" s="6" t="s">
        <v>49</v>
      </c>
      <c r="B42" s="26">
        <v>0</v>
      </c>
      <c r="C42" s="26">
        <v>0</v>
      </c>
      <c r="D42" s="26">
        <v>0</v>
      </c>
      <c r="E42" s="26">
        <v>0</v>
      </c>
      <c r="F42" s="26">
        <v>0</v>
      </c>
      <c r="G42" s="27">
        <v>0</v>
      </c>
      <c r="H42" s="27">
        <v>0</v>
      </c>
      <c r="I42" s="27">
        <v>0</v>
      </c>
      <c r="J42" s="27">
        <v>0</v>
      </c>
      <c r="K42" s="27">
        <v>0</v>
      </c>
      <c r="L42" s="27">
        <v>0</v>
      </c>
      <c r="M42" s="27">
        <v>0</v>
      </c>
      <c r="N42" s="26">
        <f t="shared" si="2"/>
        <v>0</v>
      </c>
      <c r="O42" s="26">
        <v>12636</v>
      </c>
      <c r="P42" s="155">
        <f t="shared" si="1"/>
        <v>0</v>
      </c>
    </row>
    <row r="43" spans="1:16" x14ac:dyDescent="0.2">
      <c r="A43" s="6" t="s">
        <v>50</v>
      </c>
      <c r="B43" s="26">
        <v>0</v>
      </c>
      <c r="C43" s="26">
        <v>0</v>
      </c>
      <c r="D43" s="26">
        <v>0</v>
      </c>
      <c r="E43" s="26">
        <v>0</v>
      </c>
      <c r="F43" s="26">
        <v>0</v>
      </c>
      <c r="G43" s="27">
        <v>403</v>
      </c>
      <c r="H43" s="27">
        <v>14340</v>
      </c>
      <c r="I43" s="27">
        <v>0</v>
      </c>
      <c r="J43" s="27">
        <v>0</v>
      </c>
      <c r="K43" s="27">
        <v>0</v>
      </c>
      <c r="L43" s="27">
        <v>0</v>
      </c>
      <c r="M43" s="27">
        <v>0</v>
      </c>
      <c r="N43" s="26">
        <f t="shared" si="2"/>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2"/>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2"/>
        <v>0</v>
      </c>
      <c r="O45" s="26">
        <v>7258</v>
      </c>
      <c r="P45" s="155">
        <f t="shared" si="1"/>
        <v>0</v>
      </c>
    </row>
    <row r="46" spans="1:16" x14ac:dyDescent="0.2">
      <c r="A46" s="6" t="s">
        <v>53</v>
      </c>
      <c r="B46" s="26">
        <v>0</v>
      </c>
      <c r="C46" s="26">
        <v>0</v>
      </c>
      <c r="D46" s="26">
        <v>0</v>
      </c>
      <c r="E46" s="26">
        <v>0</v>
      </c>
      <c r="F46" s="26">
        <v>0</v>
      </c>
      <c r="G46" s="27">
        <v>149</v>
      </c>
      <c r="H46" s="27">
        <v>0</v>
      </c>
      <c r="I46" s="27">
        <v>0</v>
      </c>
      <c r="J46" s="27">
        <v>0</v>
      </c>
      <c r="K46" s="27">
        <v>0</v>
      </c>
      <c r="L46" s="27">
        <v>0</v>
      </c>
      <c r="M46" s="27">
        <v>0</v>
      </c>
      <c r="N46" s="26">
        <f t="shared" si="2"/>
        <v>149</v>
      </c>
      <c r="O46" s="26">
        <v>12636</v>
      </c>
      <c r="P46" s="155">
        <f t="shared" si="1"/>
        <v>1.1791706236150681</v>
      </c>
    </row>
    <row r="47" spans="1:16" x14ac:dyDescent="0.2">
      <c r="A47" s="6" t="s">
        <v>54</v>
      </c>
      <c r="B47" s="26"/>
      <c r="C47" s="26"/>
      <c r="D47" s="26"/>
      <c r="E47" s="26"/>
      <c r="F47" s="26"/>
      <c r="G47" s="27"/>
      <c r="H47" s="27"/>
      <c r="I47" s="27"/>
      <c r="J47" s="27"/>
      <c r="K47" s="27"/>
      <c r="L47" s="27"/>
      <c r="M47" s="27"/>
      <c r="N47" s="29">
        <v>-6</v>
      </c>
      <c r="O47" s="29"/>
      <c r="P47" s="76"/>
    </row>
    <row r="48" spans="1:16" s="2" customFormat="1" x14ac:dyDescent="0.2">
      <c r="A48" s="30" t="s">
        <v>55</v>
      </c>
      <c r="B48" s="31">
        <f t="shared" ref="B48:M48" si="3">SUM(B7:B46)</f>
        <v>131503</v>
      </c>
      <c r="C48" s="31">
        <f t="shared" si="3"/>
        <v>86697</v>
      </c>
      <c r="D48" s="31">
        <f t="shared" si="3"/>
        <v>60057</v>
      </c>
      <c r="E48" s="31">
        <f t="shared" si="3"/>
        <v>133676</v>
      </c>
      <c r="F48" s="31">
        <f t="shared" si="3"/>
        <v>44766</v>
      </c>
      <c r="G48" s="31">
        <f t="shared" si="3"/>
        <v>74150</v>
      </c>
      <c r="H48" s="31">
        <f t="shared" si="3"/>
        <v>132151</v>
      </c>
      <c r="I48" s="31">
        <f t="shared" si="3"/>
        <v>48533</v>
      </c>
      <c r="J48" s="31">
        <f t="shared" si="3"/>
        <v>73655</v>
      </c>
      <c r="K48" s="31">
        <f t="shared" si="3"/>
        <v>60078</v>
      </c>
      <c r="L48" s="31">
        <f t="shared" si="3"/>
        <v>49319</v>
      </c>
      <c r="M48" s="31">
        <f t="shared" si="3"/>
        <v>23276</v>
      </c>
      <c r="N48" s="31">
        <f>SUM(N7:N47)</f>
        <v>917855</v>
      </c>
      <c r="O48" s="31">
        <v>1117195</v>
      </c>
      <c r="P48" s="156">
        <f>100*N48/O48</f>
        <v>82.157098805490534</v>
      </c>
    </row>
    <row r="49" spans="1:21" ht="12.75" customHeight="1" x14ac:dyDescent="0.2">
      <c r="A49" s="6" t="s">
        <v>341</v>
      </c>
      <c r="B49" s="26"/>
      <c r="C49" s="26"/>
      <c r="D49" s="26"/>
      <c r="E49" s="26"/>
      <c r="F49" s="26"/>
      <c r="O49" s="26"/>
      <c r="P49" s="76"/>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O51" s="26"/>
      <c r="P51" s="76"/>
    </row>
    <row r="52" spans="1:21" ht="12.75" customHeight="1" x14ac:dyDescent="0.2">
      <c r="A52" s="6" t="s">
        <v>337</v>
      </c>
      <c r="C52" s="26"/>
      <c r="D52" s="26"/>
      <c r="E52" s="26"/>
      <c r="O52" s="26"/>
      <c r="P52" s="77"/>
    </row>
    <row r="53" spans="1:21" x14ac:dyDescent="0.2">
      <c r="A53" s="279" t="s">
        <v>389</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U54"/>
  <sheetViews>
    <sheetView zoomScale="60" zoomScaleNormal="60" zoomScaleSheetLayoutView="50" workbookViewId="0">
      <pane xSplit="1" ySplit="5" topLeftCell="B6" activePane="bottomRight" state="frozen"/>
      <selection pane="topRight" activeCell="B1" sqref="B1"/>
      <selection pane="bottomLeft" activeCell="A6" sqref="A6"/>
      <selection pane="bottomRight"/>
    </sheetView>
  </sheetViews>
  <sheetFormatPr defaultColWidth="9.140625" defaultRowHeight="12.75" x14ac:dyDescent="0.2"/>
  <cols>
    <col min="1" max="1" width="39.28515625" style="6" customWidth="1"/>
    <col min="2" max="13" width="8" style="6" customWidth="1"/>
    <col min="14" max="14" width="9.42578125" style="6" customWidth="1"/>
    <col min="15" max="15" width="12.85546875" style="6" customWidth="1"/>
    <col min="16" max="16" width="16" style="6" customWidth="1"/>
    <col min="17" max="16384" width="9.140625" style="6"/>
  </cols>
  <sheetData>
    <row r="1" spans="1:16" s="2" customFormat="1" ht="12.75" customHeight="1" x14ac:dyDescent="0.2">
      <c r="A1" s="2" t="s">
        <v>379</v>
      </c>
    </row>
    <row r="2" spans="1:16" ht="12.75" customHeight="1" x14ac:dyDescent="0.25">
      <c r="A2" s="3"/>
      <c r="B2" s="3"/>
      <c r="C2" s="3"/>
      <c r="D2" s="3"/>
      <c r="E2" s="3"/>
      <c r="F2" s="3"/>
      <c r="G2" s="3"/>
      <c r="H2" s="3"/>
      <c r="I2" s="3"/>
      <c r="J2" s="3"/>
      <c r="K2" s="3"/>
      <c r="L2" s="3"/>
      <c r="M2" s="3"/>
      <c r="N2" s="4"/>
      <c r="O2" s="4"/>
      <c r="P2" s="4"/>
    </row>
    <row r="3" spans="1:16" ht="12.75" customHeight="1" x14ac:dyDescent="0.25">
      <c r="A3" s="3"/>
      <c r="B3" s="74" t="s">
        <v>113</v>
      </c>
      <c r="C3" s="3"/>
      <c r="D3" s="3"/>
      <c r="E3" s="3"/>
      <c r="F3" s="3"/>
      <c r="G3" s="3"/>
      <c r="H3" s="3"/>
      <c r="I3" s="3"/>
      <c r="J3" s="3"/>
      <c r="K3" s="3"/>
      <c r="L3" s="3"/>
      <c r="M3" s="3"/>
      <c r="N3" s="4"/>
      <c r="O3" s="4"/>
      <c r="P3" s="4"/>
    </row>
    <row r="4" spans="1:16" ht="12.75" customHeight="1" x14ac:dyDescent="0.2">
      <c r="B4" s="8">
        <v>39356</v>
      </c>
      <c r="C4" s="8">
        <v>39387</v>
      </c>
      <c r="D4" s="8">
        <v>39417</v>
      </c>
      <c r="E4" s="8">
        <v>39448</v>
      </c>
      <c r="F4" s="8">
        <v>39479</v>
      </c>
      <c r="G4" s="8">
        <v>39508</v>
      </c>
      <c r="H4" s="8">
        <v>39539</v>
      </c>
      <c r="I4" s="8">
        <v>39569</v>
      </c>
      <c r="J4" s="8">
        <v>39600</v>
      </c>
      <c r="K4" s="8">
        <v>39630</v>
      </c>
      <c r="L4" s="8">
        <v>39661</v>
      </c>
      <c r="M4" s="8">
        <v>39692</v>
      </c>
      <c r="N4" s="72" t="s">
        <v>55</v>
      </c>
      <c r="O4" s="35" t="s">
        <v>200</v>
      </c>
      <c r="P4" s="72" t="s">
        <v>4</v>
      </c>
    </row>
    <row r="5" spans="1:16" ht="12.75" customHeight="1" x14ac:dyDescent="0.2">
      <c r="A5" s="12"/>
      <c r="B5" s="13"/>
      <c r="C5" s="13"/>
      <c r="D5" s="14"/>
      <c r="E5" s="14"/>
      <c r="F5" s="15"/>
      <c r="G5" s="15"/>
      <c r="H5" s="15"/>
      <c r="I5" s="15"/>
      <c r="J5" s="16"/>
      <c r="K5" s="16"/>
      <c r="L5" s="16"/>
      <c r="M5" s="17"/>
      <c r="N5" s="35" t="s">
        <v>110</v>
      </c>
      <c r="O5" s="35" t="s">
        <v>114</v>
      </c>
      <c r="P5" s="35" t="s">
        <v>12</v>
      </c>
    </row>
    <row r="6" spans="1:16" ht="12.75" customHeight="1" x14ac:dyDescent="0.2">
      <c r="A6" s="24"/>
      <c r="B6" s="24"/>
      <c r="C6" s="24"/>
      <c r="D6" s="24"/>
      <c r="E6" s="24"/>
      <c r="F6" s="24"/>
      <c r="G6" s="35" t="s">
        <v>13</v>
      </c>
      <c r="H6" s="24"/>
      <c r="I6" s="24"/>
      <c r="J6" s="24"/>
      <c r="K6" s="24"/>
      <c r="L6" s="24"/>
      <c r="M6" s="24"/>
      <c r="N6" s="24"/>
      <c r="O6" s="24"/>
      <c r="P6" s="24" t="s">
        <v>14</v>
      </c>
    </row>
    <row r="7" spans="1:16" ht="12.75" customHeight="1" x14ac:dyDescent="0.2">
      <c r="A7" s="6" t="s">
        <v>15</v>
      </c>
      <c r="B7" s="26">
        <v>703.8</v>
      </c>
      <c r="C7" s="26">
        <v>0</v>
      </c>
      <c r="D7" s="26">
        <v>0</v>
      </c>
      <c r="E7" s="26">
        <v>11.560000000000059</v>
      </c>
      <c r="F7" s="26">
        <v>0</v>
      </c>
      <c r="G7" s="27">
        <v>0</v>
      </c>
      <c r="H7" s="27">
        <v>0</v>
      </c>
      <c r="I7" s="27">
        <v>0</v>
      </c>
      <c r="J7" s="27">
        <v>0</v>
      </c>
      <c r="K7" s="27"/>
      <c r="L7" s="27">
        <v>22677</v>
      </c>
      <c r="M7" s="27">
        <v>21889</v>
      </c>
      <c r="N7" s="26">
        <f t="shared" ref="N7:N46" si="0">SUM(B7:M7)</f>
        <v>45281.36</v>
      </c>
      <c r="O7" s="26">
        <v>45281</v>
      </c>
      <c r="P7" s="155">
        <f t="shared" ref="P7:P46" si="1">100*N7/O7</f>
        <v>100.00079503544534</v>
      </c>
    </row>
    <row r="8" spans="1:16" ht="12.75" customHeight="1" x14ac:dyDescent="0.2">
      <c r="A8" s="6" t="s">
        <v>16</v>
      </c>
      <c r="B8" s="26">
        <v>31350</v>
      </c>
      <c r="C8" s="26">
        <v>31350</v>
      </c>
      <c r="D8" s="26">
        <v>0</v>
      </c>
      <c r="E8" s="26">
        <v>234.65899999999965</v>
      </c>
      <c r="F8" s="26">
        <v>0</v>
      </c>
      <c r="G8" s="27">
        <v>544</v>
      </c>
      <c r="H8" s="27">
        <v>0</v>
      </c>
      <c r="I8" s="27">
        <v>0</v>
      </c>
      <c r="J8" s="27">
        <v>0</v>
      </c>
      <c r="K8" s="27"/>
      <c r="L8" s="27">
        <v>23805</v>
      </c>
      <c r="M8" s="27">
        <v>0</v>
      </c>
      <c r="N8" s="26">
        <f t="shared" si="0"/>
        <v>87283.659</v>
      </c>
      <c r="O8" s="26">
        <v>87402</v>
      </c>
      <c r="P8" s="155">
        <f t="shared" si="1"/>
        <v>99.864601496533268</v>
      </c>
    </row>
    <row r="9" spans="1:16" ht="12.75" customHeight="1" x14ac:dyDescent="0.2">
      <c r="A9" s="6" t="s">
        <v>17</v>
      </c>
      <c r="B9" s="26">
        <v>0</v>
      </c>
      <c r="C9" s="26">
        <v>0</v>
      </c>
      <c r="D9" s="26">
        <v>0</v>
      </c>
      <c r="E9" s="26">
        <v>0</v>
      </c>
      <c r="F9" s="26">
        <v>0</v>
      </c>
      <c r="G9" s="27">
        <v>0</v>
      </c>
      <c r="H9" s="27">
        <v>0</v>
      </c>
      <c r="I9" s="27">
        <v>0</v>
      </c>
      <c r="J9" s="27">
        <v>0</v>
      </c>
      <c r="K9" s="27"/>
      <c r="L9" s="27">
        <v>0</v>
      </c>
      <c r="M9" s="27">
        <v>0</v>
      </c>
      <c r="N9" s="26">
        <f t="shared" si="0"/>
        <v>0</v>
      </c>
      <c r="O9" s="26">
        <v>7371</v>
      </c>
      <c r="P9" s="155">
        <f t="shared" si="1"/>
        <v>0</v>
      </c>
    </row>
    <row r="10" spans="1:16" x14ac:dyDescent="0.2">
      <c r="A10" s="6" t="s">
        <v>18</v>
      </c>
      <c r="B10" s="26">
        <v>0</v>
      </c>
      <c r="C10" s="26">
        <v>0</v>
      </c>
      <c r="D10" s="26">
        <v>0</v>
      </c>
      <c r="E10" s="26">
        <v>0</v>
      </c>
      <c r="F10" s="26">
        <v>0</v>
      </c>
      <c r="G10" s="27">
        <v>100</v>
      </c>
      <c r="H10" s="27">
        <v>0</v>
      </c>
      <c r="I10" s="27">
        <v>0</v>
      </c>
      <c r="J10" s="27">
        <v>0</v>
      </c>
      <c r="K10" s="27"/>
      <c r="L10" s="27">
        <v>0</v>
      </c>
      <c r="M10" s="27">
        <v>0</v>
      </c>
      <c r="N10" s="26">
        <f t="shared" si="0"/>
        <v>100</v>
      </c>
      <c r="O10" s="26">
        <v>11583</v>
      </c>
      <c r="P10" s="155">
        <f t="shared" si="1"/>
        <v>0.86333419666752997</v>
      </c>
    </row>
    <row r="11" spans="1:16" x14ac:dyDescent="0.2">
      <c r="A11" s="6" t="s">
        <v>19</v>
      </c>
      <c r="B11" s="26">
        <v>0</v>
      </c>
      <c r="C11" s="26">
        <v>0</v>
      </c>
      <c r="D11" s="26">
        <v>8424</v>
      </c>
      <c r="E11" s="26">
        <v>0</v>
      </c>
      <c r="F11" s="26">
        <v>0</v>
      </c>
      <c r="G11" s="27">
        <v>0</v>
      </c>
      <c r="H11" s="27">
        <v>0</v>
      </c>
      <c r="I11" s="27">
        <v>0</v>
      </c>
      <c r="J11" s="27">
        <v>0</v>
      </c>
      <c r="K11" s="27"/>
      <c r="L11" s="27">
        <v>0</v>
      </c>
      <c r="M11" s="27">
        <v>0</v>
      </c>
      <c r="N11" s="26">
        <f t="shared" si="0"/>
        <v>8424</v>
      </c>
      <c r="O11" s="26">
        <v>8424</v>
      </c>
      <c r="P11" s="155">
        <f t="shared" si="1"/>
        <v>100</v>
      </c>
    </row>
    <row r="12" spans="1:16" x14ac:dyDescent="0.2">
      <c r="A12" s="6" t="s">
        <v>20</v>
      </c>
      <c r="B12" s="26">
        <v>27546.367999999999</v>
      </c>
      <c r="C12" s="26">
        <v>27945</v>
      </c>
      <c r="D12" s="26">
        <v>42383.25</v>
      </c>
      <c r="E12" s="26">
        <v>6492.0749999999971</v>
      </c>
      <c r="F12" s="26">
        <v>29106.084000000003</v>
      </c>
      <c r="G12" s="27">
        <v>6365</v>
      </c>
      <c r="H12" s="27">
        <v>10217</v>
      </c>
      <c r="I12" s="27">
        <v>486</v>
      </c>
      <c r="J12" s="27">
        <v>0</v>
      </c>
      <c r="K12" s="27">
        <v>2151</v>
      </c>
      <c r="L12" s="27">
        <v>0</v>
      </c>
      <c r="M12" s="27">
        <v>0</v>
      </c>
      <c r="N12" s="26">
        <f t="shared" si="0"/>
        <v>152691.777</v>
      </c>
      <c r="O12" s="26">
        <v>152691</v>
      </c>
      <c r="P12" s="155">
        <f t="shared" si="1"/>
        <v>100.00050887085682</v>
      </c>
    </row>
    <row r="13" spans="1:16" x14ac:dyDescent="0.2">
      <c r="A13" s="6" t="s">
        <v>21</v>
      </c>
      <c r="B13" s="26">
        <v>160.506</v>
      </c>
      <c r="C13" s="26">
        <v>224.61</v>
      </c>
      <c r="D13" s="26">
        <v>532.79</v>
      </c>
      <c r="E13" s="26">
        <v>379.89599999999996</v>
      </c>
      <c r="F13" s="26">
        <v>291.28800000000001</v>
      </c>
      <c r="G13" s="27">
        <v>257</v>
      </c>
      <c r="H13" s="27">
        <v>285</v>
      </c>
      <c r="I13" s="27">
        <v>17337</v>
      </c>
      <c r="J13" s="27">
        <v>472</v>
      </c>
      <c r="K13" s="27">
        <v>312</v>
      </c>
      <c r="L13" s="27">
        <v>448</v>
      </c>
      <c r="M13" s="27">
        <v>2633</v>
      </c>
      <c r="N13" s="26">
        <f t="shared" si="0"/>
        <v>23333.09</v>
      </c>
      <c r="O13" s="26">
        <v>25273</v>
      </c>
      <c r="P13" s="155">
        <f t="shared" si="1"/>
        <v>92.324179954892571</v>
      </c>
    </row>
    <row r="14" spans="1:16" x14ac:dyDescent="0.2">
      <c r="A14" s="6" t="s">
        <v>22</v>
      </c>
      <c r="B14" s="26">
        <v>0</v>
      </c>
      <c r="C14" s="26">
        <v>0</v>
      </c>
      <c r="D14" s="26">
        <v>0</v>
      </c>
      <c r="E14" s="26">
        <v>0</v>
      </c>
      <c r="F14" s="26">
        <v>0</v>
      </c>
      <c r="G14" s="27">
        <v>0</v>
      </c>
      <c r="H14" s="27">
        <v>0</v>
      </c>
      <c r="I14" s="27">
        <v>0</v>
      </c>
      <c r="J14" s="27">
        <v>0</v>
      </c>
      <c r="K14" s="27">
        <v>0</v>
      </c>
      <c r="L14" s="27">
        <v>0</v>
      </c>
      <c r="M14" s="27">
        <v>0</v>
      </c>
      <c r="N14" s="26">
        <f t="shared" si="0"/>
        <v>0</v>
      </c>
      <c r="O14" s="26">
        <v>7258</v>
      </c>
      <c r="P14" s="155">
        <f t="shared" si="1"/>
        <v>0</v>
      </c>
    </row>
    <row r="15" spans="1:16" x14ac:dyDescent="0.2">
      <c r="A15" s="6" t="s">
        <v>23</v>
      </c>
      <c r="B15" s="26">
        <v>0</v>
      </c>
      <c r="C15" s="26">
        <v>0</v>
      </c>
      <c r="D15" s="26">
        <v>0</v>
      </c>
      <c r="E15" s="26">
        <v>0</v>
      </c>
      <c r="F15" s="26">
        <v>0</v>
      </c>
      <c r="G15" s="27">
        <v>483</v>
      </c>
      <c r="H15" s="27">
        <v>13145</v>
      </c>
      <c r="I15" s="27">
        <v>0</v>
      </c>
      <c r="J15" s="27">
        <v>98</v>
      </c>
      <c r="K15" s="27">
        <v>2071</v>
      </c>
      <c r="L15" s="27">
        <v>0</v>
      </c>
      <c r="M15" s="27">
        <v>0</v>
      </c>
      <c r="N15" s="26">
        <f t="shared" si="0"/>
        <v>15797</v>
      </c>
      <c r="O15" s="26">
        <v>15796</v>
      </c>
      <c r="P15" s="155">
        <f t="shared" si="1"/>
        <v>100.00633071663712</v>
      </c>
    </row>
    <row r="16" spans="1:16" x14ac:dyDescent="0.2">
      <c r="A16" s="6" t="s">
        <v>24</v>
      </c>
      <c r="B16" s="26">
        <v>0</v>
      </c>
      <c r="C16" s="26">
        <v>0</v>
      </c>
      <c r="D16" s="26">
        <v>0</v>
      </c>
      <c r="E16" s="26">
        <v>0</v>
      </c>
      <c r="F16" s="26">
        <v>0</v>
      </c>
      <c r="G16" s="27">
        <v>0</v>
      </c>
      <c r="H16" s="27">
        <v>0</v>
      </c>
      <c r="I16" s="27">
        <v>0</v>
      </c>
      <c r="J16" s="27">
        <v>0</v>
      </c>
      <c r="K16" s="27">
        <v>0</v>
      </c>
      <c r="L16" s="27">
        <v>0</v>
      </c>
      <c r="M16" s="27">
        <v>0</v>
      </c>
      <c r="N16" s="26">
        <f t="shared" si="0"/>
        <v>0</v>
      </c>
      <c r="O16" s="26">
        <v>7258</v>
      </c>
      <c r="P16" s="155">
        <f t="shared" si="1"/>
        <v>0</v>
      </c>
    </row>
    <row r="17" spans="1:16" x14ac:dyDescent="0.2">
      <c r="A17" s="6" t="s">
        <v>25</v>
      </c>
      <c r="B17" s="26">
        <v>6472.4740000000002</v>
      </c>
      <c r="C17" s="26">
        <v>305.16000000000003</v>
      </c>
      <c r="D17" s="26">
        <v>14041.84</v>
      </c>
      <c r="E17" s="26">
        <v>6112.5310000000027</v>
      </c>
      <c r="F17" s="26">
        <v>29628.736000000001</v>
      </c>
      <c r="G17" s="27">
        <v>18190</v>
      </c>
      <c r="H17" s="27">
        <v>28359</v>
      </c>
      <c r="I17" s="27">
        <v>6700</v>
      </c>
      <c r="J17" s="27">
        <v>29644</v>
      </c>
      <c r="K17" s="27">
        <v>24746</v>
      </c>
      <c r="L17" s="27">
        <v>21136</v>
      </c>
      <c r="M17" s="27">
        <v>0</v>
      </c>
      <c r="N17" s="26">
        <f t="shared" si="0"/>
        <v>185335.74100000001</v>
      </c>
      <c r="O17" s="26">
        <v>185335</v>
      </c>
      <c r="P17" s="155">
        <f t="shared" si="1"/>
        <v>100.00039981654842</v>
      </c>
    </row>
    <row r="18" spans="1:16" x14ac:dyDescent="0.2">
      <c r="A18" s="6" t="s">
        <v>26</v>
      </c>
      <c r="B18" s="26">
        <v>0</v>
      </c>
      <c r="C18" s="26">
        <v>0</v>
      </c>
      <c r="D18" s="26">
        <v>12.465</v>
      </c>
      <c r="E18" s="26">
        <v>-0.68</v>
      </c>
      <c r="F18" s="26">
        <v>50.715000000000003</v>
      </c>
      <c r="G18" s="27">
        <v>112</v>
      </c>
      <c r="H18" s="27">
        <v>0</v>
      </c>
      <c r="I18" s="27">
        <v>13</v>
      </c>
      <c r="J18" s="27">
        <v>0</v>
      </c>
      <c r="K18" s="27">
        <v>11354</v>
      </c>
      <c r="L18" s="27">
        <v>0</v>
      </c>
      <c r="M18" s="27">
        <v>39</v>
      </c>
      <c r="N18" s="26">
        <f t="shared" si="0"/>
        <v>11580.5</v>
      </c>
      <c r="O18" s="26">
        <v>11583</v>
      </c>
      <c r="P18" s="155">
        <f t="shared" si="1"/>
        <v>99.978416645083314</v>
      </c>
    </row>
    <row r="19" spans="1:16" x14ac:dyDescent="0.2">
      <c r="A19" s="6" t="s">
        <v>27</v>
      </c>
      <c r="B19" s="26">
        <v>0</v>
      </c>
      <c r="C19" s="26">
        <v>0</v>
      </c>
      <c r="D19" s="26">
        <v>0</v>
      </c>
      <c r="E19" s="26">
        <v>14615.214</v>
      </c>
      <c r="F19" s="26">
        <v>1689.2860000000001</v>
      </c>
      <c r="G19" s="27">
        <v>9017</v>
      </c>
      <c r="H19" s="27">
        <v>0</v>
      </c>
      <c r="I19" s="27">
        <v>0</v>
      </c>
      <c r="J19" s="27">
        <v>46</v>
      </c>
      <c r="K19" s="27">
        <v>0</v>
      </c>
      <c r="L19" s="27">
        <v>0</v>
      </c>
      <c r="M19" s="27">
        <v>2011</v>
      </c>
      <c r="N19" s="26">
        <f t="shared" si="0"/>
        <v>27378.5</v>
      </c>
      <c r="O19" s="26">
        <v>27379</v>
      </c>
      <c r="P19" s="155">
        <f t="shared" si="1"/>
        <v>99.998173782826257</v>
      </c>
    </row>
    <row r="20" spans="1:16" x14ac:dyDescent="0.2">
      <c r="A20" s="6" t="s">
        <v>28</v>
      </c>
      <c r="B20" s="26">
        <v>0</v>
      </c>
      <c r="C20" s="26">
        <v>9476.9989999999998</v>
      </c>
      <c r="D20" s="26">
        <v>0</v>
      </c>
      <c r="E20" s="26">
        <v>0</v>
      </c>
      <c r="F20" s="26">
        <v>0</v>
      </c>
      <c r="G20" s="27">
        <v>0</v>
      </c>
      <c r="H20" s="27">
        <v>0</v>
      </c>
      <c r="I20" s="27">
        <v>0</v>
      </c>
      <c r="J20" s="27">
        <v>0</v>
      </c>
      <c r="K20" s="27">
        <v>0</v>
      </c>
      <c r="L20" s="27">
        <v>0</v>
      </c>
      <c r="M20" s="27">
        <v>0</v>
      </c>
      <c r="N20" s="26">
        <f t="shared" si="0"/>
        <v>9476.9989999999998</v>
      </c>
      <c r="O20" s="26">
        <v>9477</v>
      </c>
      <c r="P20" s="155">
        <f t="shared" si="1"/>
        <v>99.999989448137597</v>
      </c>
    </row>
    <row r="21" spans="1:16" x14ac:dyDescent="0.2">
      <c r="A21" s="6" t="s">
        <v>29</v>
      </c>
      <c r="B21" s="26">
        <v>0</v>
      </c>
      <c r="C21" s="26">
        <v>0</v>
      </c>
      <c r="D21" s="26">
        <v>0</v>
      </c>
      <c r="E21" s="26">
        <v>0</v>
      </c>
      <c r="F21" s="26">
        <v>0</v>
      </c>
      <c r="G21" s="27">
        <v>0</v>
      </c>
      <c r="H21" s="27">
        <v>0</v>
      </c>
      <c r="I21" s="27">
        <v>0</v>
      </c>
      <c r="J21" s="27">
        <v>0</v>
      </c>
      <c r="K21" s="27">
        <v>0</v>
      </c>
      <c r="L21" s="27">
        <v>0</v>
      </c>
      <c r="M21" s="27">
        <v>0</v>
      </c>
      <c r="N21" s="26">
        <f t="shared" si="0"/>
        <v>0</v>
      </c>
      <c r="O21" s="26">
        <v>7258</v>
      </c>
      <c r="P21" s="155">
        <f t="shared" si="1"/>
        <v>0</v>
      </c>
    </row>
    <row r="22" spans="1:16" x14ac:dyDescent="0.2">
      <c r="A22" s="6" t="s">
        <v>30</v>
      </c>
      <c r="B22" s="26">
        <v>0</v>
      </c>
      <c r="C22" s="26">
        <v>0</v>
      </c>
      <c r="D22" s="26">
        <v>0</v>
      </c>
      <c r="E22" s="26">
        <v>5436.42</v>
      </c>
      <c r="F22" s="26">
        <v>7112.52</v>
      </c>
      <c r="G22" s="27">
        <v>5543</v>
      </c>
      <c r="H22" s="27">
        <v>31551</v>
      </c>
      <c r="I22" s="27">
        <v>904</v>
      </c>
      <c r="J22" s="27">
        <v>0</v>
      </c>
      <c r="K22" s="27">
        <v>0</v>
      </c>
      <c r="L22" s="27">
        <v>0</v>
      </c>
      <c r="M22" s="27">
        <v>0</v>
      </c>
      <c r="N22" s="26">
        <f t="shared" si="0"/>
        <v>50546.94</v>
      </c>
      <c r="O22" s="26">
        <v>50546</v>
      </c>
      <c r="P22" s="155">
        <f t="shared" si="1"/>
        <v>100.0018596921616</v>
      </c>
    </row>
    <row r="23" spans="1:16" x14ac:dyDescent="0.2">
      <c r="A23" s="6" t="s">
        <v>31</v>
      </c>
      <c r="B23" s="26">
        <v>0</v>
      </c>
      <c r="C23" s="26">
        <v>22.77</v>
      </c>
      <c r="D23" s="26">
        <v>0</v>
      </c>
      <c r="E23" s="26">
        <v>12.42</v>
      </c>
      <c r="F23" s="26">
        <v>0</v>
      </c>
      <c r="G23" s="27">
        <v>42</v>
      </c>
      <c r="H23" s="27">
        <v>19</v>
      </c>
      <c r="I23" s="27">
        <v>38</v>
      </c>
      <c r="J23" s="27">
        <v>0</v>
      </c>
      <c r="K23" s="27">
        <v>0</v>
      </c>
      <c r="L23" s="27">
        <v>1</v>
      </c>
      <c r="M23" s="27">
        <v>18</v>
      </c>
      <c r="N23" s="26">
        <f t="shared" si="0"/>
        <v>153.19</v>
      </c>
      <c r="O23" s="26">
        <v>12636</v>
      </c>
      <c r="P23" s="155">
        <f t="shared" si="1"/>
        <v>1.2123298512187402</v>
      </c>
    </row>
    <row r="24" spans="1:16" x14ac:dyDescent="0.2">
      <c r="A24" s="6" t="s">
        <v>32</v>
      </c>
      <c r="B24" s="26">
        <v>0</v>
      </c>
      <c r="C24" s="26">
        <v>0</v>
      </c>
      <c r="D24" s="26">
        <v>0</v>
      </c>
      <c r="E24" s="26">
        <v>0</v>
      </c>
      <c r="F24" s="26">
        <v>0</v>
      </c>
      <c r="G24" s="27">
        <v>0</v>
      </c>
      <c r="H24" s="27">
        <v>0</v>
      </c>
      <c r="I24" s="27">
        <v>0</v>
      </c>
      <c r="J24" s="27">
        <v>0</v>
      </c>
      <c r="K24" s="27">
        <v>0</v>
      </c>
      <c r="L24" s="27">
        <v>0</v>
      </c>
      <c r="M24" s="27">
        <v>0</v>
      </c>
      <c r="N24" s="26">
        <f t="shared" si="0"/>
        <v>0</v>
      </c>
      <c r="O24" s="26">
        <v>7258</v>
      </c>
      <c r="P24" s="155">
        <f t="shared" si="1"/>
        <v>0</v>
      </c>
    </row>
    <row r="25" spans="1:16" x14ac:dyDescent="0.2">
      <c r="A25" s="6" t="s">
        <v>33</v>
      </c>
      <c r="B25" s="26">
        <v>0</v>
      </c>
      <c r="C25" s="26">
        <v>0</v>
      </c>
      <c r="D25" s="26">
        <v>0</v>
      </c>
      <c r="E25" s="26">
        <v>0</v>
      </c>
      <c r="F25" s="26">
        <v>0</v>
      </c>
      <c r="G25" s="27">
        <v>4885</v>
      </c>
      <c r="H25" s="27">
        <v>5645</v>
      </c>
      <c r="I25" s="27">
        <v>0</v>
      </c>
      <c r="J25" s="27">
        <v>0</v>
      </c>
      <c r="K25" s="27">
        <v>0</v>
      </c>
      <c r="L25" s="27">
        <v>0</v>
      </c>
      <c r="M25" s="27">
        <v>0</v>
      </c>
      <c r="N25" s="26">
        <f t="shared" si="0"/>
        <v>10530</v>
      </c>
      <c r="O25" s="26">
        <v>10530</v>
      </c>
      <c r="P25" s="155">
        <f t="shared" si="1"/>
        <v>100</v>
      </c>
    </row>
    <row r="26" spans="1:16" x14ac:dyDescent="0.2">
      <c r="A26" s="6" t="s">
        <v>34</v>
      </c>
      <c r="B26" s="26">
        <v>0</v>
      </c>
      <c r="C26" s="26">
        <v>0</v>
      </c>
      <c r="D26" s="26">
        <v>0</v>
      </c>
      <c r="E26" s="26">
        <v>0</v>
      </c>
      <c r="F26" s="26">
        <v>0</v>
      </c>
      <c r="G26" s="27">
        <v>309</v>
      </c>
      <c r="H26" s="27">
        <v>0</v>
      </c>
      <c r="I26" s="27">
        <v>0</v>
      </c>
      <c r="J26" s="27">
        <v>0</v>
      </c>
      <c r="K26" s="27">
        <v>0</v>
      </c>
      <c r="L26" s="27">
        <v>0</v>
      </c>
      <c r="M26" s="27">
        <v>0</v>
      </c>
      <c r="N26" s="26">
        <f t="shared" si="0"/>
        <v>309</v>
      </c>
      <c r="O26" s="26">
        <v>8424</v>
      </c>
      <c r="P26" s="155">
        <f t="shared" si="1"/>
        <v>3.6680911680911681</v>
      </c>
    </row>
    <row r="27" spans="1:16" x14ac:dyDescent="0.2">
      <c r="A27" s="6" t="s">
        <v>35</v>
      </c>
      <c r="B27" s="26">
        <v>0</v>
      </c>
      <c r="C27" s="26">
        <v>0</v>
      </c>
      <c r="D27" s="26">
        <v>0</v>
      </c>
      <c r="E27" s="26">
        <v>0</v>
      </c>
      <c r="F27" s="26">
        <v>0</v>
      </c>
      <c r="G27" s="27">
        <v>0</v>
      </c>
      <c r="H27" s="27">
        <v>0</v>
      </c>
      <c r="I27" s="27">
        <v>0</v>
      </c>
      <c r="J27" s="27">
        <v>0</v>
      </c>
      <c r="K27" s="27">
        <v>0</v>
      </c>
      <c r="L27" s="27">
        <v>0</v>
      </c>
      <c r="M27" s="27">
        <v>0</v>
      </c>
      <c r="N27" s="26">
        <f t="shared" si="0"/>
        <v>0</v>
      </c>
      <c r="O27" s="26">
        <v>11583</v>
      </c>
      <c r="P27" s="155">
        <f t="shared" si="1"/>
        <v>0</v>
      </c>
    </row>
    <row r="28" spans="1:16" x14ac:dyDescent="0.2">
      <c r="A28" s="6" t="s">
        <v>36</v>
      </c>
      <c r="B28" s="26">
        <v>0</v>
      </c>
      <c r="C28" s="26">
        <v>0</v>
      </c>
      <c r="D28" s="26">
        <v>0</v>
      </c>
      <c r="E28" s="26">
        <v>0</v>
      </c>
      <c r="F28" s="26">
        <v>0</v>
      </c>
      <c r="G28" s="27">
        <v>0</v>
      </c>
      <c r="H28" s="27">
        <v>0</v>
      </c>
      <c r="I28" s="27">
        <v>0</v>
      </c>
      <c r="J28" s="27">
        <v>0</v>
      </c>
      <c r="K28" s="27">
        <v>0</v>
      </c>
      <c r="L28" s="27">
        <v>0</v>
      </c>
      <c r="M28" s="27">
        <v>0</v>
      </c>
      <c r="N28" s="26">
        <f t="shared" si="0"/>
        <v>0</v>
      </c>
      <c r="O28" s="26">
        <v>7258</v>
      </c>
      <c r="P28" s="155">
        <f t="shared" si="1"/>
        <v>0</v>
      </c>
    </row>
    <row r="29" spans="1:16" x14ac:dyDescent="0.2">
      <c r="A29" s="6" t="s">
        <v>37</v>
      </c>
      <c r="B29" s="26">
        <v>207</v>
      </c>
      <c r="C29" s="26">
        <v>227.7</v>
      </c>
      <c r="D29" s="26">
        <v>269.10000000000002</v>
      </c>
      <c r="E29" s="26">
        <v>148.12300000000005</v>
      </c>
      <c r="F29" s="26">
        <v>765.9</v>
      </c>
      <c r="G29" s="27">
        <v>115</v>
      </c>
      <c r="H29" s="27">
        <v>385</v>
      </c>
      <c r="I29" s="27">
        <v>626</v>
      </c>
      <c r="J29" s="27">
        <v>437</v>
      </c>
      <c r="K29" s="27">
        <v>256</v>
      </c>
      <c r="L29" s="27">
        <v>1680</v>
      </c>
      <c r="M29" s="27">
        <v>701</v>
      </c>
      <c r="N29" s="26">
        <f t="shared" si="0"/>
        <v>5817.8230000000003</v>
      </c>
      <c r="O29" s="26">
        <v>10530</v>
      </c>
      <c r="P29" s="155">
        <f t="shared" si="1"/>
        <v>55.24998100664768</v>
      </c>
    </row>
    <row r="30" spans="1:16" x14ac:dyDescent="0.2">
      <c r="A30" s="6" t="s">
        <v>38</v>
      </c>
      <c r="B30" s="26">
        <v>123.717</v>
      </c>
      <c r="C30" s="26">
        <v>0</v>
      </c>
      <c r="D30" s="26">
        <v>0</v>
      </c>
      <c r="E30" s="26">
        <v>81.322999999999993</v>
      </c>
      <c r="F30" s="26">
        <v>0</v>
      </c>
      <c r="G30" s="27">
        <v>-205</v>
      </c>
      <c r="H30" s="27">
        <v>204</v>
      </c>
      <c r="I30" s="27">
        <v>0</v>
      </c>
      <c r="J30" s="27">
        <v>0</v>
      </c>
      <c r="K30" s="27">
        <v>0</v>
      </c>
      <c r="L30" s="27">
        <v>0</v>
      </c>
      <c r="M30" s="27">
        <v>0</v>
      </c>
      <c r="N30" s="26">
        <f t="shared" si="0"/>
        <v>204.04</v>
      </c>
      <c r="O30" s="26">
        <v>12636</v>
      </c>
      <c r="P30" s="155">
        <f t="shared" si="1"/>
        <v>1.6147515036403925</v>
      </c>
    </row>
    <row r="31" spans="1:16" x14ac:dyDescent="0.2">
      <c r="A31" s="6" t="s">
        <v>115</v>
      </c>
      <c r="B31" s="26">
        <v>0</v>
      </c>
      <c r="C31" s="26">
        <v>0</v>
      </c>
      <c r="D31" s="26">
        <v>0</v>
      </c>
      <c r="E31" s="26">
        <v>0</v>
      </c>
      <c r="F31" s="26">
        <v>0</v>
      </c>
      <c r="G31" s="27">
        <v>0</v>
      </c>
      <c r="H31" s="27">
        <v>0</v>
      </c>
      <c r="I31" s="27">
        <v>0</v>
      </c>
      <c r="J31" s="27">
        <v>0</v>
      </c>
      <c r="K31" s="27">
        <v>0</v>
      </c>
      <c r="L31" s="27">
        <v>0</v>
      </c>
      <c r="M31" s="27">
        <v>0</v>
      </c>
      <c r="N31" s="26">
        <f t="shared" si="0"/>
        <v>0</v>
      </c>
      <c r="O31" s="26">
        <v>7258</v>
      </c>
      <c r="P31" s="155">
        <f t="shared" si="1"/>
        <v>0</v>
      </c>
    </row>
    <row r="32" spans="1:16" x14ac:dyDescent="0.2">
      <c r="A32" s="6" t="s">
        <v>39</v>
      </c>
      <c r="B32" s="26">
        <v>0</v>
      </c>
      <c r="C32" s="26">
        <v>0</v>
      </c>
      <c r="D32" s="26">
        <v>0</v>
      </c>
      <c r="E32" s="26">
        <v>0</v>
      </c>
      <c r="F32" s="26">
        <v>0</v>
      </c>
      <c r="G32" s="27">
        <v>244</v>
      </c>
      <c r="H32" s="27">
        <v>0</v>
      </c>
      <c r="I32" s="27">
        <v>0</v>
      </c>
      <c r="J32" s="27">
        <v>0</v>
      </c>
      <c r="K32" s="27">
        <v>0</v>
      </c>
      <c r="L32" s="27">
        <v>0</v>
      </c>
      <c r="M32" s="27">
        <v>0</v>
      </c>
      <c r="N32" s="26">
        <f t="shared" si="0"/>
        <v>244</v>
      </c>
      <c r="O32" s="26">
        <v>13690</v>
      </c>
      <c r="P32" s="155">
        <f t="shared" si="1"/>
        <v>1.7823228634039445</v>
      </c>
    </row>
    <row r="33" spans="1:16" x14ac:dyDescent="0.2">
      <c r="A33" s="6" t="s">
        <v>40</v>
      </c>
      <c r="B33" s="26">
        <v>0</v>
      </c>
      <c r="C33" s="26">
        <v>0</v>
      </c>
      <c r="D33" s="26">
        <v>6417</v>
      </c>
      <c r="E33" s="26">
        <v>0</v>
      </c>
      <c r="F33" s="26">
        <v>7819.5490000000009</v>
      </c>
      <c r="G33" s="27">
        <v>320</v>
      </c>
      <c r="H33" s="27">
        <v>0</v>
      </c>
      <c r="I33" s="27">
        <v>0</v>
      </c>
      <c r="J33" s="27">
        <v>0</v>
      </c>
      <c r="K33" s="27">
        <v>7335</v>
      </c>
      <c r="L33" s="27">
        <v>157</v>
      </c>
      <c r="M33" s="27">
        <v>0</v>
      </c>
      <c r="N33" s="26">
        <f t="shared" si="0"/>
        <v>22048.548999999999</v>
      </c>
      <c r="O33" s="26">
        <v>22114</v>
      </c>
      <c r="P33" s="155">
        <f t="shared" si="1"/>
        <v>99.704029121823268</v>
      </c>
    </row>
    <row r="34" spans="1:16" x14ac:dyDescent="0.2">
      <c r="A34" s="6" t="s">
        <v>41</v>
      </c>
      <c r="B34" s="26">
        <v>16617.536</v>
      </c>
      <c r="C34" s="26">
        <v>47.313999999998487</v>
      </c>
      <c r="D34" s="26">
        <v>0</v>
      </c>
      <c r="E34" s="26">
        <v>76.488000000001193</v>
      </c>
      <c r="F34" s="26">
        <v>0</v>
      </c>
      <c r="G34" s="27">
        <v>212</v>
      </c>
      <c r="H34" s="27">
        <v>0</v>
      </c>
      <c r="I34" s="27">
        <v>6624</v>
      </c>
      <c r="J34" s="27">
        <v>6624</v>
      </c>
      <c r="K34" s="27">
        <v>107</v>
      </c>
      <c r="L34" s="27">
        <v>0</v>
      </c>
      <c r="M34" s="27">
        <v>229</v>
      </c>
      <c r="N34" s="26">
        <f t="shared" si="0"/>
        <v>30537.338</v>
      </c>
      <c r="O34" s="26">
        <v>30538</v>
      </c>
      <c r="P34" s="155">
        <f t="shared" si="1"/>
        <v>99.997832209051012</v>
      </c>
    </row>
    <row r="35" spans="1:16" x14ac:dyDescent="0.2">
      <c r="A35" s="6" t="s">
        <v>42</v>
      </c>
      <c r="B35" s="26">
        <v>0</v>
      </c>
      <c r="C35" s="26">
        <v>0</v>
      </c>
      <c r="D35" s="26">
        <v>0</v>
      </c>
      <c r="E35" s="26">
        <v>0</v>
      </c>
      <c r="F35" s="26">
        <v>0</v>
      </c>
      <c r="G35" s="27">
        <v>0</v>
      </c>
      <c r="H35" s="27">
        <v>0</v>
      </c>
      <c r="I35" s="27">
        <v>0</v>
      </c>
      <c r="J35" s="27">
        <v>0</v>
      </c>
      <c r="K35" s="27">
        <v>0</v>
      </c>
      <c r="L35" s="27">
        <v>0</v>
      </c>
      <c r="M35" s="27">
        <v>0</v>
      </c>
      <c r="N35" s="26">
        <f t="shared" si="0"/>
        <v>0</v>
      </c>
      <c r="O35" s="26">
        <v>7258</v>
      </c>
      <c r="P35" s="155">
        <f t="shared" si="1"/>
        <v>0</v>
      </c>
    </row>
    <row r="36" spans="1:16" x14ac:dyDescent="0.2">
      <c r="A36" s="6" t="s">
        <v>43</v>
      </c>
      <c r="B36" s="26">
        <v>20.658000000000001</v>
      </c>
      <c r="C36" s="26">
        <v>0</v>
      </c>
      <c r="D36" s="26">
        <v>0</v>
      </c>
      <c r="E36" s="26">
        <v>0</v>
      </c>
      <c r="F36" s="26">
        <v>0</v>
      </c>
      <c r="G36" s="27">
        <v>178</v>
      </c>
      <c r="H36" s="27">
        <v>223</v>
      </c>
      <c r="I36" s="27">
        <v>535</v>
      </c>
      <c r="J36" s="27">
        <v>801</v>
      </c>
      <c r="K36" s="27">
        <v>5</v>
      </c>
      <c r="L36" s="27">
        <v>1515</v>
      </c>
      <c r="M36" s="27">
        <v>3308</v>
      </c>
      <c r="N36" s="26">
        <f t="shared" si="0"/>
        <v>6585.6579999999994</v>
      </c>
      <c r="O36" s="26">
        <v>7258</v>
      </c>
      <c r="P36" s="155">
        <f t="shared" si="1"/>
        <v>90.736538991457692</v>
      </c>
    </row>
    <row r="37" spans="1:16" x14ac:dyDescent="0.2">
      <c r="A37" s="6" t="s">
        <v>44</v>
      </c>
      <c r="B37" s="26">
        <v>15466.42</v>
      </c>
      <c r="C37" s="26">
        <v>27709.58</v>
      </c>
      <c r="D37" s="26">
        <v>0</v>
      </c>
      <c r="E37" s="26">
        <v>-11570.466</v>
      </c>
      <c r="F37" s="26">
        <v>0</v>
      </c>
      <c r="G37" s="27">
        <v>0</v>
      </c>
      <c r="H37" s="27">
        <v>11569</v>
      </c>
      <c r="I37" s="27">
        <v>0</v>
      </c>
      <c r="J37" s="27">
        <v>0</v>
      </c>
      <c r="K37" s="27">
        <v>0</v>
      </c>
      <c r="L37" s="27">
        <v>0</v>
      </c>
      <c r="M37" s="27">
        <v>0</v>
      </c>
      <c r="N37" s="26">
        <f t="shared" si="0"/>
        <v>43174.534</v>
      </c>
      <c r="O37" s="26">
        <v>43175</v>
      </c>
      <c r="P37" s="155">
        <f t="shared" si="1"/>
        <v>99.998920671685013</v>
      </c>
    </row>
    <row r="38" spans="1:16" x14ac:dyDescent="0.2">
      <c r="A38" s="6" t="s">
        <v>45</v>
      </c>
      <c r="B38" s="26">
        <v>8119.451</v>
      </c>
      <c r="C38" s="26">
        <v>0</v>
      </c>
      <c r="D38" s="26">
        <v>0</v>
      </c>
      <c r="E38" s="26">
        <v>12.777000000000044</v>
      </c>
      <c r="F38" s="26">
        <v>0</v>
      </c>
      <c r="G38" s="27">
        <v>11903</v>
      </c>
      <c r="H38" s="27">
        <v>27945</v>
      </c>
      <c r="I38" s="27">
        <v>12643</v>
      </c>
      <c r="J38" s="27">
        <v>60659</v>
      </c>
      <c r="K38" s="27">
        <v>-23</v>
      </c>
      <c r="L38" s="27">
        <v>16562</v>
      </c>
      <c r="M38" s="27">
        <v>0</v>
      </c>
      <c r="N38" s="26">
        <f t="shared" si="0"/>
        <v>137821.228</v>
      </c>
      <c r="O38" s="26">
        <v>142160</v>
      </c>
      <c r="P38" s="155">
        <f t="shared" si="1"/>
        <v>96.947965672481715</v>
      </c>
    </row>
    <row r="39" spans="1:16" x14ac:dyDescent="0.2">
      <c r="A39" s="6" t="s">
        <v>46</v>
      </c>
      <c r="B39" s="26">
        <v>0</v>
      </c>
      <c r="C39" s="26">
        <v>23902.29</v>
      </c>
      <c r="D39" s="26">
        <v>0</v>
      </c>
      <c r="E39" s="26">
        <v>0</v>
      </c>
      <c r="F39" s="26">
        <v>0</v>
      </c>
      <c r="G39" s="27">
        <v>318</v>
      </c>
      <c r="H39" s="27">
        <v>0</v>
      </c>
      <c r="I39" s="27">
        <v>0</v>
      </c>
      <c r="J39" s="27">
        <v>0</v>
      </c>
      <c r="K39" s="27">
        <v>0</v>
      </c>
      <c r="L39" s="27">
        <v>0</v>
      </c>
      <c r="M39" s="27">
        <v>0</v>
      </c>
      <c r="N39" s="26">
        <f t="shared" si="0"/>
        <v>24220.29</v>
      </c>
      <c r="O39" s="26">
        <v>24220</v>
      </c>
      <c r="P39" s="155">
        <f t="shared" si="1"/>
        <v>100.00119735755574</v>
      </c>
    </row>
    <row r="40" spans="1:16" x14ac:dyDescent="0.2">
      <c r="A40" s="6" t="s">
        <v>47</v>
      </c>
      <c r="B40" s="26">
        <v>0</v>
      </c>
      <c r="C40" s="26">
        <v>0</v>
      </c>
      <c r="D40" s="26">
        <v>0</v>
      </c>
      <c r="E40" s="26">
        <v>0</v>
      </c>
      <c r="F40" s="26">
        <v>0</v>
      </c>
      <c r="G40" s="27">
        <v>0</v>
      </c>
      <c r="H40" s="27">
        <v>0</v>
      </c>
      <c r="I40" s="27">
        <v>0</v>
      </c>
      <c r="J40" s="27">
        <v>0</v>
      </c>
      <c r="K40" s="27">
        <v>0</v>
      </c>
      <c r="L40" s="27">
        <v>0</v>
      </c>
      <c r="M40" s="27">
        <v>0</v>
      </c>
      <c r="N40" s="26">
        <f t="shared" si="0"/>
        <v>0</v>
      </c>
      <c r="O40" s="26">
        <v>7258</v>
      </c>
      <c r="P40" s="155">
        <f t="shared" si="1"/>
        <v>0</v>
      </c>
    </row>
    <row r="41" spans="1:16" x14ac:dyDescent="0.2">
      <c r="A41" s="6" t="s">
        <v>48</v>
      </c>
      <c r="B41" s="26">
        <v>0</v>
      </c>
      <c r="C41" s="26">
        <v>0</v>
      </c>
      <c r="D41" s="26">
        <v>16492.724999999999</v>
      </c>
      <c r="E41" s="26">
        <v>0</v>
      </c>
      <c r="F41" s="26">
        <v>0</v>
      </c>
      <c r="G41" s="27">
        <v>356</v>
      </c>
      <c r="H41" s="27">
        <v>0</v>
      </c>
      <c r="I41" s="27">
        <v>0</v>
      </c>
      <c r="J41" s="27">
        <v>0</v>
      </c>
      <c r="K41" s="27">
        <v>0</v>
      </c>
      <c r="L41" s="27">
        <v>0</v>
      </c>
      <c r="M41" s="27">
        <v>0</v>
      </c>
      <c r="N41" s="26">
        <f t="shared" si="0"/>
        <v>16848.724999999999</v>
      </c>
      <c r="O41" s="26">
        <v>16849</v>
      </c>
      <c r="P41" s="155">
        <f t="shared" si="1"/>
        <v>99.998367855659069</v>
      </c>
    </row>
    <row r="42" spans="1:16" x14ac:dyDescent="0.2">
      <c r="A42" s="6" t="s">
        <v>49</v>
      </c>
      <c r="B42" s="26">
        <v>0</v>
      </c>
      <c r="C42" s="26">
        <v>0</v>
      </c>
      <c r="D42" s="26">
        <v>0</v>
      </c>
      <c r="E42" s="26">
        <v>0</v>
      </c>
      <c r="F42" s="26">
        <v>0</v>
      </c>
      <c r="G42" s="27">
        <v>489</v>
      </c>
      <c r="H42" s="27">
        <v>0</v>
      </c>
      <c r="I42" s="27">
        <v>0</v>
      </c>
      <c r="J42" s="27">
        <v>0</v>
      </c>
      <c r="K42" s="27">
        <v>0</v>
      </c>
      <c r="L42" s="27">
        <v>11914</v>
      </c>
      <c r="M42" s="27">
        <v>0</v>
      </c>
      <c r="N42" s="26">
        <f t="shared" si="0"/>
        <v>12403</v>
      </c>
      <c r="O42" s="26">
        <v>12636</v>
      </c>
      <c r="P42" s="155">
        <f t="shared" si="1"/>
        <v>98.156062044950929</v>
      </c>
    </row>
    <row r="43" spans="1:16" x14ac:dyDescent="0.2">
      <c r="A43" s="6" t="s">
        <v>50</v>
      </c>
      <c r="B43" s="26">
        <v>0</v>
      </c>
      <c r="C43" s="26">
        <v>0</v>
      </c>
      <c r="D43" s="26">
        <v>0</v>
      </c>
      <c r="E43" s="26">
        <v>0</v>
      </c>
      <c r="F43" s="26">
        <v>0</v>
      </c>
      <c r="G43" s="27">
        <v>298</v>
      </c>
      <c r="H43" s="27">
        <v>0</v>
      </c>
      <c r="I43" s="27">
        <v>14445</v>
      </c>
      <c r="J43" s="27">
        <v>0</v>
      </c>
      <c r="K43" s="27">
        <v>0</v>
      </c>
      <c r="L43" s="27">
        <v>0</v>
      </c>
      <c r="M43" s="27">
        <v>0</v>
      </c>
      <c r="N43" s="26">
        <f t="shared" si="0"/>
        <v>14743</v>
      </c>
      <c r="O43" s="26">
        <v>14743</v>
      </c>
      <c r="P43" s="155">
        <f t="shared" si="1"/>
        <v>100</v>
      </c>
    </row>
    <row r="44" spans="1:16" x14ac:dyDescent="0.2">
      <c r="A44" s="6" t="s">
        <v>51</v>
      </c>
      <c r="B44" s="26">
        <v>0</v>
      </c>
      <c r="C44" s="26">
        <v>0</v>
      </c>
      <c r="D44" s="26">
        <v>0</v>
      </c>
      <c r="E44" s="26">
        <v>0</v>
      </c>
      <c r="F44" s="26">
        <v>0</v>
      </c>
      <c r="G44" s="27">
        <v>0</v>
      </c>
      <c r="H44" s="27">
        <v>0</v>
      </c>
      <c r="I44" s="27">
        <v>0</v>
      </c>
      <c r="J44" s="27">
        <v>0</v>
      </c>
      <c r="K44" s="27">
        <v>0</v>
      </c>
      <c r="L44" s="27">
        <v>0</v>
      </c>
      <c r="M44" s="27">
        <v>0</v>
      </c>
      <c r="N44" s="26">
        <f t="shared" si="0"/>
        <v>0</v>
      </c>
      <c r="O44" s="26">
        <v>7371</v>
      </c>
      <c r="P44" s="155">
        <f t="shared" si="1"/>
        <v>0</v>
      </c>
    </row>
    <row r="45" spans="1:16" x14ac:dyDescent="0.2">
      <c r="A45" s="6" t="s">
        <v>52</v>
      </c>
      <c r="B45" s="26">
        <v>0</v>
      </c>
      <c r="C45" s="26">
        <v>0</v>
      </c>
      <c r="D45" s="26">
        <v>0</v>
      </c>
      <c r="E45" s="26">
        <v>0</v>
      </c>
      <c r="F45" s="26">
        <v>0</v>
      </c>
      <c r="G45" s="27">
        <v>0</v>
      </c>
      <c r="H45" s="27">
        <v>0</v>
      </c>
      <c r="I45" s="27">
        <v>0</v>
      </c>
      <c r="J45" s="27">
        <v>0</v>
      </c>
      <c r="K45" s="27">
        <v>0</v>
      </c>
      <c r="L45" s="27">
        <v>0</v>
      </c>
      <c r="M45" s="27">
        <v>0</v>
      </c>
      <c r="N45" s="26">
        <f t="shared" si="0"/>
        <v>0</v>
      </c>
      <c r="O45" s="26">
        <v>7258</v>
      </c>
      <c r="P45" s="155">
        <f t="shared" si="1"/>
        <v>0</v>
      </c>
    </row>
    <row r="46" spans="1:16" x14ac:dyDescent="0.2">
      <c r="A46" s="6" t="s">
        <v>53</v>
      </c>
      <c r="B46" s="26">
        <v>12636</v>
      </c>
      <c r="C46" s="26">
        <v>0</v>
      </c>
      <c r="D46" s="26">
        <v>0</v>
      </c>
      <c r="E46" s="26">
        <v>-202.65799999999945</v>
      </c>
      <c r="F46" s="26">
        <v>0</v>
      </c>
      <c r="G46" s="27">
        <v>203</v>
      </c>
      <c r="H46" s="27"/>
      <c r="I46" s="27">
        <v>0</v>
      </c>
      <c r="J46" s="27">
        <v>0</v>
      </c>
      <c r="K46" s="27">
        <v>0</v>
      </c>
      <c r="L46" s="27">
        <v>0</v>
      </c>
      <c r="M46" s="27">
        <v>0</v>
      </c>
      <c r="N46" s="26">
        <f t="shared" si="0"/>
        <v>12636.342000000001</v>
      </c>
      <c r="O46" s="26">
        <v>12636</v>
      </c>
      <c r="P46" s="155">
        <f t="shared" si="1"/>
        <v>100.00270655270656</v>
      </c>
    </row>
    <row r="47" spans="1:16" x14ac:dyDescent="0.2">
      <c r="B47" s="26"/>
      <c r="C47" s="26"/>
      <c r="D47" s="26"/>
      <c r="E47" s="26"/>
      <c r="F47" s="26"/>
      <c r="G47" s="27"/>
      <c r="H47" s="27"/>
      <c r="I47" s="27"/>
      <c r="J47" s="27"/>
      <c r="K47" s="27"/>
      <c r="L47" s="27"/>
      <c r="M47" s="27"/>
      <c r="N47" s="29"/>
      <c r="O47" s="29"/>
      <c r="P47" s="78"/>
    </row>
    <row r="48" spans="1:16" s="2" customFormat="1" x14ac:dyDescent="0.2">
      <c r="A48" s="30" t="s">
        <v>55</v>
      </c>
      <c r="B48" s="31">
        <f t="shared" ref="B48:M48" si="2">SUM(B7:B46)</f>
        <v>119423.93000000001</v>
      </c>
      <c r="C48" s="31">
        <f t="shared" si="2"/>
        <v>121211.42300000001</v>
      </c>
      <c r="D48" s="31">
        <f t="shared" si="2"/>
        <v>88573.170000000013</v>
      </c>
      <c r="E48" s="31">
        <f t="shared" si="2"/>
        <v>21839.681999999997</v>
      </c>
      <c r="F48" s="31">
        <f t="shared" si="2"/>
        <v>76464.077999999994</v>
      </c>
      <c r="G48" s="31">
        <f t="shared" si="2"/>
        <v>60278</v>
      </c>
      <c r="H48" s="31">
        <f t="shared" si="2"/>
        <v>129547</v>
      </c>
      <c r="I48" s="31">
        <f t="shared" si="2"/>
        <v>60351</v>
      </c>
      <c r="J48" s="31">
        <f t="shared" si="2"/>
        <v>98781</v>
      </c>
      <c r="K48" s="31">
        <f t="shared" si="2"/>
        <v>48314</v>
      </c>
      <c r="L48" s="31">
        <f t="shared" si="2"/>
        <v>99895</v>
      </c>
      <c r="M48" s="31">
        <f t="shared" si="2"/>
        <v>30828</v>
      </c>
      <c r="N48" s="31">
        <f>SUM(B48:M48)</f>
        <v>955506.28300000005</v>
      </c>
      <c r="O48" s="31">
        <v>1117195</v>
      </c>
      <c r="P48" s="156">
        <f>100*N48/O48</f>
        <v>85.527260952653762</v>
      </c>
    </row>
    <row r="49" spans="1:21" ht="12.75" customHeight="1" x14ac:dyDescent="0.2">
      <c r="A49" s="6" t="s">
        <v>341</v>
      </c>
      <c r="B49" s="26"/>
      <c r="C49" s="26"/>
      <c r="D49" s="26"/>
      <c r="E49" s="26"/>
      <c r="F49" s="26"/>
      <c r="O49" s="26"/>
      <c r="P49" s="79"/>
    </row>
    <row r="50" spans="1:21" s="279" customFormat="1" x14ac:dyDescent="0.2">
      <c r="A50" s="299" t="s">
        <v>442</v>
      </c>
      <c r="B50" s="363"/>
      <c r="C50" s="363"/>
      <c r="D50" s="363"/>
      <c r="E50" s="363"/>
      <c r="F50" s="363"/>
      <c r="G50" s="363"/>
      <c r="H50" s="363"/>
      <c r="I50" s="363"/>
      <c r="J50" s="363"/>
      <c r="K50" s="363"/>
      <c r="L50" s="363"/>
      <c r="M50" s="300"/>
      <c r="N50" s="300"/>
      <c r="O50" s="300"/>
      <c r="P50" s="364"/>
      <c r="Q50" s="365"/>
      <c r="U50" s="321"/>
    </row>
    <row r="51" spans="1:21" ht="12.75" customHeight="1" x14ac:dyDescent="0.2">
      <c r="A51" s="6" t="s">
        <v>424</v>
      </c>
      <c r="B51" s="26"/>
      <c r="C51" s="26"/>
      <c r="D51" s="26"/>
      <c r="E51" s="26"/>
      <c r="F51" s="26"/>
      <c r="O51" s="26"/>
      <c r="P51" s="79"/>
    </row>
    <row r="52" spans="1:21" ht="12.75" customHeight="1" x14ac:dyDescent="0.2">
      <c r="A52" s="6" t="s">
        <v>338</v>
      </c>
      <c r="C52" s="26"/>
      <c r="D52" s="26"/>
      <c r="E52" s="26"/>
      <c r="O52" s="26"/>
      <c r="P52" s="80"/>
    </row>
    <row r="53" spans="1:21" x14ac:dyDescent="0.2">
      <c r="A53" s="279" t="s">
        <v>389</v>
      </c>
      <c r="O53" s="26"/>
    </row>
    <row r="54" spans="1:21" x14ac:dyDescent="0.2">
      <c r="E54" s="26"/>
    </row>
  </sheetData>
  <pageMargins left="0.43" right="0.16" top="0.56999999999999995" bottom="0.44" header="0.5" footer="0.4"/>
  <pageSetup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828C-34FE-4318-BEB7-D4864A65AD73}">
  <dimension ref="A1:AR139"/>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2.75" x14ac:dyDescent="0.2"/>
  <cols>
    <col min="1" max="1" width="24" style="279" customWidth="1"/>
    <col min="2" max="2" width="12" style="279" bestFit="1" customWidth="1"/>
    <col min="3" max="3" width="12.5703125" style="279" bestFit="1" customWidth="1"/>
    <col min="4" max="4" width="12.140625" style="279" bestFit="1" customWidth="1"/>
    <col min="5" max="12" width="11.5703125" style="279" bestFit="1" customWidth="1"/>
    <col min="13" max="13" width="12.140625" style="279" bestFit="1" customWidth="1"/>
    <col min="14" max="14" width="11.5703125" style="279" bestFit="1" customWidth="1"/>
    <col min="15" max="15" width="11.5703125" style="278" bestFit="1" customWidth="1"/>
    <col min="16" max="16" width="12" style="279" bestFit="1" customWidth="1"/>
    <col min="17" max="17" width="12" style="278" bestFit="1" customWidth="1"/>
    <col min="18" max="20" width="11.5703125" style="279" bestFit="1" customWidth="1"/>
    <col min="21" max="21" width="11.5703125" style="321" bestFit="1" customWidth="1"/>
    <col min="22" max="23" width="11.5703125" style="279" bestFit="1" customWidth="1"/>
    <col min="24" max="24" width="11.5703125" style="278" bestFit="1" customWidth="1"/>
    <col min="25" max="25" width="11.5703125" style="279" bestFit="1" customWidth="1"/>
    <col min="26" max="29" width="12" style="279" bestFit="1" customWidth="1"/>
    <col min="30" max="30" width="19.42578125" style="279" bestFit="1" customWidth="1"/>
    <col min="31" max="254" width="9.140625" style="279"/>
    <col min="255" max="255" width="3.28515625" style="279" customWidth="1"/>
    <col min="256" max="256" width="24" style="279" customWidth="1"/>
    <col min="257" max="282" width="10" style="279" bestFit="1" customWidth="1"/>
    <col min="283" max="510" width="9.140625" style="279"/>
    <col min="511" max="511" width="3.28515625" style="279" customWidth="1"/>
    <col min="512" max="512" width="24" style="279" customWidth="1"/>
    <col min="513" max="538" width="10" style="279" bestFit="1" customWidth="1"/>
    <col min="539" max="766" width="9.140625" style="279"/>
    <col min="767" max="767" width="3.28515625" style="279" customWidth="1"/>
    <col min="768" max="768" width="24" style="279" customWidth="1"/>
    <col min="769" max="794" width="10" style="279" bestFit="1" customWidth="1"/>
    <col min="795" max="1022" width="9.140625" style="279"/>
    <col min="1023" max="1023" width="3.28515625" style="279" customWidth="1"/>
    <col min="1024" max="1024" width="24" style="279" customWidth="1"/>
    <col min="1025" max="1050" width="10" style="279" bestFit="1" customWidth="1"/>
    <col min="1051" max="1278" width="9.140625" style="279"/>
    <col min="1279" max="1279" width="3.28515625" style="279" customWidth="1"/>
    <col min="1280" max="1280" width="24" style="279" customWidth="1"/>
    <col min="1281" max="1306" width="10" style="279" bestFit="1" customWidth="1"/>
    <col min="1307" max="1534" width="9.140625" style="279"/>
    <col min="1535" max="1535" width="3.28515625" style="279" customWidth="1"/>
    <col min="1536" max="1536" width="24" style="279" customWidth="1"/>
    <col min="1537" max="1562" width="10" style="279" bestFit="1" customWidth="1"/>
    <col min="1563" max="1790" width="9.140625" style="279"/>
    <col min="1791" max="1791" width="3.28515625" style="279" customWidth="1"/>
    <col min="1792" max="1792" width="24" style="279" customWidth="1"/>
    <col min="1793" max="1818" width="10" style="279" bestFit="1" customWidth="1"/>
    <col min="1819" max="2046" width="9.140625" style="279"/>
    <col min="2047" max="2047" width="3.28515625" style="279" customWidth="1"/>
    <col min="2048" max="2048" width="24" style="279" customWidth="1"/>
    <col min="2049" max="2074" width="10" style="279" bestFit="1" customWidth="1"/>
    <col min="2075" max="2302" width="9.140625" style="279"/>
    <col min="2303" max="2303" width="3.28515625" style="279" customWidth="1"/>
    <col min="2304" max="2304" width="24" style="279" customWidth="1"/>
    <col min="2305" max="2330" width="10" style="279" bestFit="1" customWidth="1"/>
    <col min="2331" max="2558" width="9.140625" style="279"/>
    <col min="2559" max="2559" width="3.28515625" style="279" customWidth="1"/>
    <col min="2560" max="2560" width="24" style="279" customWidth="1"/>
    <col min="2561" max="2586" width="10" style="279" bestFit="1" customWidth="1"/>
    <col min="2587" max="2814" width="9.140625" style="279"/>
    <col min="2815" max="2815" width="3.28515625" style="279" customWidth="1"/>
    <col min="2816" max="2816" width="24" style="279" customWidth="1"/>
    <col min="2817" max="2842" width="10" style="279" bestFit="1" customWidth="1"/>
    <col min="2843" max="3070" width="9.140625" style="279"/>
    <col min="3071" max="3071" width="3.28515625" style="279" customWidth="1"/>
    <col min="3072" max="3072" width="24" style="279" customWidth="1"/>
    <col min="3073" max="3098" width="10" style="279" bestFit="1" customWidth="1"/>
    <col min="3099" max="3326" width="9.140625" style="279"/>
    <col min="3327" max="3327" width="3.28515625" style="279" customWidth="1"/>
    <col min="3328" max="3328" width="24" style="279" customWidth="1"/>
    <col min="3329" max="3354" width="10" style="279" bestFit="1" customWidth="1"/>
    <col min="3355" max="3582" width="9.140625" style="279"/>
    <col min="3583" max="3583" width="3.28515625" style="279" customWidth="1"/>
    <col min="3584" max="3584" width="24" style="279" customWidth="1"/>
    <col min="3585" max="3610" width="10" style="279" bestFit="1" customWidth="1"/>
    <col min="3611" max="3838" width="9.140625" style="279"/>
    <col min="3839" max="3839" width="3.28515625" style="279" customWidth="1"/>
    <col min="3840" max="3840" width="24" style="279" customWidth="1"/>
    <col min="3841" max="3866" width="10" style="279" bestFit="1" customWidth="1"/>
    <col min="3867" max="4094" width="9.140625" style="279"/>
    <col min="4095" max="4095" width="3.28515625" style="279" customWidth="1"/>
    <col min="4096" max="4096" width="24" style="279" customWidth="1"/>
    <col min="4097" max="4122" width="10" style="279" bestFit="1" customWidth="1"/>
    <col min="4123" max="4350" width="9.140625" style="279"/>
    <col min="4351" max="4351" width="3.28515625" style="279" customWidth="1"/>
    <col min="4352" max="4352" width="24" style="279" customWidth="1"/>
    <col min="4353" max="4378" width="10" style="279" bestFit="1" customWidth="1"/>
    <col min="4379" max="4606" width="9.140625" style="279"/>
    <col min="4607" max="4607" width="3.28515625" style="279" customWidth="1"/>
    <col min="4608" max="4608" width="24" style="279" customWidth="1"/>
    <col min="4609" max="4634" width="10" style="279" bestFit="1" customWidth="1"/>
    <col min="4635" max="4862" width="9.140625" style="279"/>
    <col min="4863" max="4863" width="3.28515625" style="279" customWidth="1"/>
    <col min="4864" max="4864" width="24" style="279" customWidth="1"/>
    <col min="4865" max="4890" width="10" style="279" bestFit="1" customWidth="1"/>
    <col min="4891" max="5118" width="9.140625" style="279"/>
    <col min="5119" max="5119" width="3.28515625" style="279" customWidth="1"/>
    <col min="5120" max="5120" width="24" style="279" customWidth="1"/>
    <col min="5121" max="5146" width="10" style="279" bestFit="1" customWidth="1"/>
    <col min="5147" max="5374" width="9.140625" style="279"/>
    <col min="5375" max="5375" width="3.28515625" style="279" customWidth="1"/>
    <col min="5376" max="5376" width="24" style="279" customWidth="1"/>
    <col min="5377" max="5402" width="10" style="279" bestFit="1" customWidth="1"/>
    <col min="5403" max="5630" width="9.140625" style="279"/>
    <col min="5631" max="5631" width="3.28515625" style="279" customWidth="1"/>
    <col min="5632" max="5632" width="24" style="279" customWidth="1"/>
    <col min="5633" max="5658" width="10" style="279" bestFit="1" customWidth="1"/>
    <col min="5659" max="5886" width="9.140625" style="279"/>
    <col min="5887" max="5887" width="3.28515625" style="279" customWidth="1"/>
    <col min="5888" max="5888" width="24" style="279" customWidth="1"/>
    <col min="5889" max="5914" width="10" style="279" bestFit="1" customWidth="1"/>
    <col min="5915" max="6142" width="9.140625" style="279"/>
    <col min="6143" max="6143" width="3.28515625" style="279" customWidth="1"/>
    <col min="6144" max="6144" width="24" style="279" customWidth="1"/>
    <col min="6145" max="6170" width="10" style="279" bestFit="1" customWidth="1"/>
    <col min="6171" max="6398" width="9.140625" style="279"/>
    <col min="6399" max="6399" width="3.28515625" style="279" customWidth="1"/>
    <col min="6400" max="6400" width="24" style="279" customWidth="1"/>
    <col min="6401" max="6426" width="10" style="279" bestFit="1" customWidth="1"/>
    <col min="6427" max="6654" width="9.140625" style="279"/>
    <col min="6655" max="6655" width="3.28515625" style="279" customWidth="1"/>
    <col min="6656" max="6656" width="24" style="279" customWidth="1"/>
    <col min="6657" max="6682" width="10" style="279" bestFit="1" customWidth="1"/>
    <col min="6683" max="6910" width="9.140625" style="279"/>
    <col min="6911" max="6911" width="3.28515625" style="279" customWidth="1"/>
    <col min="6912" max="6912" width="24" style="279" customWidth="1"/>
    <col min="6913" max="6938" width="10" style="279" bestFit="1" customWidth="1"/>
    <col min="6939" max="7166" width="9.140625" style="279"/>
    <col min="7167" max="7167" width="3.28515625" style="279" customWidth="1"/>
    <col min="7168" max="7168" width="24" style="279" customWidth="1"/>
    <col min="7169" max="7194" width="10" style="279" bestFit="1" customWidth="1"/>
    <col min="7195" max="7422" width="9.140625" style="279"/>
    <col min="7423" max="7423" width="3.28515625" style="279" customWidth="1"/>
    <col min="7424" max="7424" width="24" style="279" customWidth="1"/>
    <col min="7425" max="7450" width="10" style="279" bestFit="1" customWidth="1"/>
    <col min="7451" max="7678" width="9.140625" style="279"/>
    <col min="7679" max="7679" width="3.28515625" style="279" customWidth="1"/>
    <col min="7680" max="7680" width="24" style="279" customWidth="1"/>
    <col min="7681" max="7706" width="10" style="279" bestFit="1" customWidth="1"/>
    <col min="7707" max="7934" width="9.140625" style="279"/>
    <col min="7935" max="7935" width="3.28515625" style="279" customWidth="1"/>
    <col min="7936" max="7936" width="24" style="279" customWidth="1"/>
    <col min="7937" max="7962" width="10" style="279" bestFit="1" customWidth="1"/>
    <col min="7963" max="8190" width="9.140625" style="279"/>
    <col min="8191" max="8191" width="3.28515625" style="279" customWidth="1"/>
    <col min="8192" max="8192" width="24" style="279" customWidth="1"/>
    <col min="8193" max="8218" width="10" style="279" bestFit="1" customWidth="1"/>
    <col min="8219" max="8446" width="9.140625" style="279"/>
    <col min="8447" max="8447" width="3.28515625" style="279" customWidth="1"/>
    <col min="8448" max="8448" width="24" style="279" customWidth="1"/>
    <col min="8449" max="8474" width="10" style="279" bestFit="1" customWidth="1"/>
    <col min="8475" max="8702" width="9.140625" style="279"/>
    <col min="8703" max="8703" width="3.28515625" style="279" customWidth="1"/>
    <col min="8704" max="8704" width="24" style="279" customWidth="1"/>
    <col min="8705" max="8730" width="10" style="279" bestFit="1" customWidth="1"/>
    <col min="8731" max="8958" width="9.140625" style="279"/>
    <col min="8959" max="8959" width="3.28515625" style="279" customWidth="1"/>
    <col min="8960" max="8960" width="24" style="279" customWidth="1"/>
    <col min="8961" max="8986" width="10" style="279" bestFit="1" customWidth="1"/>
    <col min="8987" max="9214" width="9.140625" style="279"/>
    <col min="9215" max="9215" width="3.28515625" style="279" customWidth="1"/>
    <col min="9216" max="9216" width="24" style="279" customWidth="1"/>
    <col min="9217" max="9242" width="10" style="279" bestFit="1" customWidth="1"/>
    <col min="9243" max="9470" width="9.140625" style="279"/>
    <col min="9471" max="9471" width="3.28515625" style="279" customWidth="1"/>
    <col min="9472" max="9472" width="24" style="279" customWidth="1"/>
    <col min="9473" max="9498" width="10" style="279" bestFit="1" customWidth="1"/>
    <col min="9499" max="9726" width="9.140625" style="279"/>
    <col min="9727" max="9727" width="3.28515625" style="279" customWidth="1"/>
    <col min="9728" max="9728" width="24" style="279" customWidth="1"/>
    <col min="9729" max="9754" width="10" style="279" bestFit="1" customWidth="1"/>
    <col min="9755" max="9982" width="9.140625" style="279"/>
    <col min="9983" max="9983" width="3.28515625" style="279" customWidth="1"/>
    <col min="9984" max="9984" width="24" style="279" customWidth="1"/>
    <col min="9985" max="10010" width="10" style="279" bestFit="1" customWidth="1"/>
    <col min="10011" max="10238" width="9.140625" style="279"/>
    <col min="10239" max="10239" width="3.28515625" style="279" customWidth="1"/>
    <col min="10240" max="10240" width="24" style="279" customWidth="1"/>
    <col min="10241" max="10266" width="10" style="279" bestFit="1" customWidth="1"/>
    <col min="10267" max="10494" width="9.140625" style="279"/>
    <col min="10495" max="10495" width="3.28515625" style="279" customWidth="1"/>
    <col min="10496" max="10496" width="24" style="279" customWidth="1"/>
    <col min="10497" max="10522" width="10" style="279" bestFit="1" customWidth="1"/>
    <col min="10523" max="10750" width="9.140625" style="279"/>
    <col min="10751" max="10751" width="3.28515625" style="279" customWidth="1"/>
    <col min="10752" max="10752" width="24" style="279" customWidth="1"/>
    <col min="10753" max="10778" width="10" style="279" bestFit="1" customWidth="1"/>
    <col min="10779" max="11006" width="9.140625" style="279"/>
    <col min="11007" max="11007" width="3.28515625" style="279" customWidth="1"/>
    <col min="11008" max="11008" width="24" style="279" customWidth="1"/>
    <col min="11009" max="11034" width="10" style="279" bestFit="1" customWidth="1"/>
    <col min="11035" max="11262" width="9.140625" style="279"/>
    <col min="11263" max="11263" width="3.28515625" style="279" customWidth="1"/>
    <col min="11264" max="11264" width="24" style="279" customWidth="1"/>
    <col min="11265" max="11290" width="10" style="279" bestFit="1" customWidth="1"/>
    <col min="11291" max="11518" width="9.140625" style="279"/>
    <col min="11519" max="11519" width="3.28515625" style="279" customWidth="1"/>
    <col min="11520" max="11520" width="24" style="279" customWidth="1"/>
    <col min="11521" max="11546" width="10" style="279" bestFit="1" customWidth="1"/>
    <col min="11547" max="11774" width="9.140625" style="279"/>
    <col min="11775" max="11775" width="3.28515625" style="279" customWidth="1"/>
    <col min="11776" max="11776" width="24" style="279" customWidth="1"/>
    <col min="11777" max="11802" width="10" style="279" bestFit="1" customWidth="1"/>
    <col min="11803" max="12030" width="9.140625" style="279"/>
    <col min="12031" max="12031" width="3.28515625" style="279" customWidth="1"/>
    <col min="12032" max="12032" width="24" style="279" customWidth="1"/>
    <col min="12033" max="12058" width="10" style="279" bestFit="1" customWidth="1"/>
    <col min="12059" max="12286" width="9.140625" style="279"/>
    <col min="12287" max="12287" width="3.28515625" style="279" customWidth="1"/>
    <col min="12288" max="12288" width="24" style="279" customWidth="1"/>
    <col min="12289" max="12314" width="10" style="279" bestFit="1" customWidth="1"/>
    <col min="12315" max="12542" width="9.140625" style="279"/>
    <col min="12543" max="12543" width="3.28515625" style="279" customWidth="1"/>
    <col min="12544" max="12544" width="24" style="279" customWidth="1"/>
    <col min="12545" max="12570" width="10" style="279" bestFit="1" customWidth="1"/>
    <col min="12571" max="12798" width="9.140625" style="279"/>
    <col min="12799" max="12799" width="3.28515625" style="279" customWidth="1"/>
    <col min="12800" max="12800" width="24" style="279" customWidth="1"/>
    <col min="12801" max="12826" width="10" style="279" bestFit="1" customWidth="1"/>
    <col min="12827" max="13054" width="9.140625" style="279"/>
    <col min="13055" max="13055" width="3.28515625" style="279" customWidth="1"/>
    <col min="13056" max="13056" width="24" style="279" customWidth="1"/>
    <col min="13057" max="13082" width="10" style="279" bestFit="1" customWidth="1"/>
    <col min="13083" max="13310" width="9.140625" style="279"/>
    <col min="13311" max="13311" width="3.28515625" style="279" customWidth="1"/>
    <col min="13312" max="13312" width="24" style="279" customWidth="1"/>
    <col min="13313" max="13338" width="10" style="279" bestFit="1" customWidth="1"/>
    <col min="13339" max="13566" width="9.140625" style="279"/>
    <col min="13567" max="13567" width="3.28515625" style="279" customWidth="1"/>
    <col min="13568" max="13568" width="24" style="279" customWidth="1"/>
    <col min="13569" max="13594" width="10" style="279" bestFit="1" customWidth="1"/>
    <col min="13595" max="13822" width="9.140625" style="279"/>
    <col min="13823" max="13823" width="3.28515625" style="279" customWidth="1"/>
    <col min="13824" max="13824" width="24" style="279" customWidth="1"/>
    <col min="13825" max="13850" width="10" style="279" bestFit="1" customWidth="1"/>
    <col min="13851" max="14078" width="9.140625" style="279"/>
    <col min="14079" max="14079" width="3.28515625" style="279" customWidth="1"/>
    <col min="14080" max="14080" width="24" style="279" customWidth="1"/>
    <col min="14081" max="14106" width="10" style="279" bestFit="1" customWidth="1"/>
    <col min="14107" max="14334" width="9.140625" style="279"/>
    <col min="14335" max="14335" width="3.28515625" style="279" customWidth="1"/>
    <col min="14336" max="14336" width="24" style="279" customWidth="1"/>
    <col min="14337" max="14362" width="10" style="279" bestFit="1" customWidth="1"/>
    <col min="14363" max="14590" width="9.140625" style="279"/>
    <col min="14591" max="14591" width="3.28515625" style="279" customWidth="1"/>
    <col min="14592" max="14592" width="24" style="279" customWidth="1"/>
    <col min="14593" max="14618" width="10" style="279" bestFit="1" customWidth="1"/>
    <col min="14619" max="14846" width="9.140625" style="279"/>
    <col min="14847" max="14847" width="3.28515625" style="279" customWidth="1"/>
    <col min="14848" max="14848" width="24" style="279" customWidth="1"/>
    <col min="14849" max="14874" width="10" style="279" bestFit="1" customWidth="1"/>
    <col min="14875" max="15102" width="9.140625" style="279"/>
    <col min="15103" max="15103" width="3.28515625" style="279" customWidth="1"/>
    <col min="15104" max="15104" width="24" style="279" customWidth="1"/>
    <col min="15105" max="15130" width="10" style="279" bestFit="1" customWidth="1"/>
    <col min="15131" max="15358" width="9.140625" style="279"/>
    <col min="15359" max="15359" width="3.28515625" style="279" customWidth="1"/>
    <col min="15360" max="15360" width="24" style="279" customWidth="1"/>
    <col min="15361" max="15386" width="10" style="279" bestFit="1" customWidth="1"/>
    <col min="15387" max="15614" width="9.140625" style="279"/>
    <col min="15615" max="15615" width="3.28515625" style="279" customWidth="1"/>
    <col min="15616" max="15616" width="24" style="279" customWidth="1"/>
    <col min="15617" max="15642" width="10" style="279" bestFit="1" customWidth="1"/>
    <col min="15643" max="15870" width="9.140625" style="279"/>
    <col min="15871" max="15871" width="3.28515625" style="279" customWidth="1"/>
    <col min="15872" max="15872" width="24" style="279" customWidth="1"/>
    <col min="15873" max="15898" width="10" style="279" bestFit="1" customWidth="1"/>
    <col min="15899" max="16126" width="9.140625" style="279"/>
    <col min="16127" max="16127" width="3.28515625" style="279" customWidth="1"/>
    <col min="16128" max="16128" width="24" style="279" customWidth="1"/>
    <col min="16129" max="16154" width="10" style="279" bestFit="1" customWidth="1"/>
    <col min="16155" max="16384" width="9.140625" style="279"/>
  </cols>
  <sheetData>
    <row r="1" spans="1:31" x14ac:dyDescent="0.2">
      <c r="A1" s="356" t="s">
        <v>430</v>
      </c>
      <c r="B1" s="281"/>
      <c r="C1" s="281"/>
      <c r="D1" s="281"/>
      <c r="E1" s="281"/>
      <c r="F1" s="281"/>
      <c r="G1" s="281"/>
      <c r="H1" s="281"/>
      <c r="I1" s="281"/>
      <c r="J1" s="281"/>
      <c r="K1" s="281"/>
      <c r="L1" s="281"/>
      <c r="M1" s="281"/>
      <c r="N1" s="281"/>
      <c r="O1" s="277"/>
      <c r="P1" s="281"/>
      <c r="Q1" s="277"/>
      <c r="R1" s="281"/>
      <c r="S1" s="281"/>
      <c r="T1" s="281"/>
      <c r="U1" s="350"/>
      <c r="V1" s="281"/>
      <c r="W1" s="281"/>
      <c r="X1" s="277"/>
      <c r="Y1" s="281"/>
      <c r="Z1" s="281"/>
      <c r="AA1" s="281"/>
      <c r="AB1" s="281"/>
      <c r="AC1" s="281"/>
    </row>
    <row r="2" spans="1:31" x14ac:dyDescent="0.2">
      <c r="C2" s="280"/>
      <c r="U2" s="279"/>
    </row>
    <row r="3" spans="1:31" x14ac:dyDescent="0.2">
      <c r="B3" s="281">
        <v>1996</v>
      </c>
      <c r="C3" s="281">
        <f>+B3+1</f>
        <v>1997</v>
      </c>
      <c r="D3" s="281">
        <f>+C3+1</f>
        <v>1998</v>
      </c>
      <c r="E3" s="281">
        <f>+D3+1</f>
        <v>1999</v>
      </c>
      <c r="F3" s="281">
        <f>+E3+1</f>
        <v>2000</v>
      </c>
      <c r="G3" s="281">
        <f>+F3+1</f>
        <v>2001</v>
      </c>
      <c r="H3" s="281">
        <v>2002</v>
      </c>
      <c r="I3" s="281">
        <v>2003</v>
      </c>
      <c r="J3" s="281">
        <v>2004</v>
      </c>
      <c r="K3" s="281">
        <v>2005</v>
      </c>
      <c r="L3" s="281">
        <v>2006</v>
      </c>
      <c r="M3" s="281">
        <v>2007</v>
      </c>
      <c r="N3" s="281">
        <v>2008</v>
      </c>
      <c r="O3" s="277">
        <v>2009</v>
      </c>
      <c r="P3" s="281">
        <v>2010</v>
      </c>
      <c r="Q3" s="277">
        <v>2011</v>
      </c>
      <c r="R3" s="281">
        <v>2012</v>
      </c>
      <c r="S3" s="281">
        <v>2013</v>
      </c>
      <c r="T3" s="281">
        <v>2014</v>
      </c>
      <c r="U3" s="281">
        <v>2015</v>
      </c>
      <c r="V3" s="281">
        <v>2016</v>
      </c>
      <c r="W3" s="281">
        <v>2017</v>
      </c>
      <c r="X3" s="277">
        <v>2018</v>
      </c>
      <c r="Y3" s="281">
        <v>2019</v>
      </c>
      <c r="Z3" s="281">
        <v>2020</v>
      </c>
      <c r="AA3" s="281">
        <v>2021</v>
      </c>
      <c r="AB3" s="281">
        <v>2022</v>
      </c>
      <c r="AC3" s="281">
        <v>2023</v>
      </c>
    </row>
    <row r="4" spans="1:31" x14ac:dyDescent="0.2">
      <c r="O4" s="278" t="s">
        <v>13</v>
      </c>
    </row>
    <row r="5" spans="1:31" x14ac:dyDescent="0.2">
      <c r="A5" s="280" t="s">
        <v>415</v>
      </c>
    </row>
    <row r="6" spans="1:31" x14ac:dyDescent="0.2">
      <c r="A6" s="279" t="s">
        <v>15</v>
      </c>
      <c r="B6" s="282">
        <v>95867</v>
      </c>
      <c r="C6" s="282">
        <v>87236</v>
      </c>
      <c r="D6" s="282">
        <v>65563</v>
      </c>
      <c r="E6" s="282">
        <v>46581</v>
      </c>
      <c r="F6" s="282">
        <v>45283</v>
      </c>
      <c r="G6" s="282">
        <v>45283</v>
      </c>
      <c r="H6" s="282">
        <v>45281</v>
      </c>
      <c r="I6" s="283">
        <v>45281</v>
      </c>
      <c r="J6" s="283">
        <v>45281</v>
      </c>
      <c r="K6" s="283">
        <v>54171</v>
      </c>
      <c r="L6" s="283">
        <v>77258</v>
      </c>
      <c r="M6" s="283">
        <v>55112</v>
      </c>
      <c r="N6" s="283">
        <v>45281</v>
      </c>
      <c r="O6" s="344">
        <v>45281</v>
      </c>
      <c r="P6" s="284">
        <v>73789</v>
      </c>
      <c r="Q6" s="342">
        <v>74312</v>
      </c>
      <c r="R6" s="284">
        <v>70215.017218543042</v>
      </c>
      <c r="S6" s="284">
        <v>46154</v>
      </c>
      <c r="T6" s="284">
        <v>49804</v>
      </c>
      <c r="U6" s="347">
        <v>56544</v>
      </c>
      <c r="V6" s="285">
        <v>55324</v>
      </c>
      <c r="W6" s="285">
        <v>65612</v>
      </c>
      <c r="X6" s="388">
        <f>'FY18'!Q6</f>
        <v>45281</v>
      </c>
      <c r="Y6" s="285">
        <v>51943</v>
      </c>
      <c r="Z6" s="357">
        <v>68472</v>
      </c>
      <c r="AA6" s="286">
        <v>55534</v>
      </c>
      <c r="AB6" s="286">
        <f>'FY22'!U6</f>
        <v>61148</v>
      </c>
      <c r="AC6" s="286">
        <f>'FY23'!R6</f>
        <v>58942</v>
      </c>
      <c r="AE6" s="302"/>
    </row>
    <row r="7" spans="1:31" x14ac:dyDescent="0.2">
      <c r="A7" s="279" t="s">
        <v>16</v>
      </c>
      <c r="B7" s="282">
        <v>185044</v>
      </c>
      <c r="C7" s="282">
        <v>168386</v>
      </c>
      <c r="D7" s="282">
        <v>126552</v>
      </c>
      <c r="E7" s="282">
        <v>89912</v>
      </c>
      <c r="F7" s="282">
        <v>87408</v>
      </c>
      <c r="G7" s="282">
        <v>87408</v>
      </c>
      <c r="H7" s="282">
        <v>87402</v>
      </c>
      <c r="I7" s="283">
        <v>87402</v>
      </c>
      <c r="J7" s="283">
        <v>87402</v>
      </c>
      <c r="K7" s="283">
        <v>104561</v>
      </c>
      <c r="L7" s="283">
        <v>149126</v>
      </c>
      <c r="M7" s="283">
        <v>106378</v>
      </c>
      <c r="N7" s="283">
        <v>87402</v>
      </c>
      <c r="O7" s="344">
        <v>87402</v>
      </c>
      <c r="P7" s="284">
        <v>142428</v>
      </c>
      <c r="Q7" s="342">
        <v>143441</v>
      </c>
      <c r="R7" s="284">
        <v>135530</v>
      </c>
      <c r="S7" s="284">
        <v>89087</v>
      </c>
      <c r="T7" s="284">
        <v>96132</v>
      </c>
      <c r="U7" s="347">
        <v>109141</v>
      </c>
      <c r="V7" s="285">
        <v>106787</v>
      </c>
      <c r="W7" s="285">
        <v>126646</v>
      </c>
      <c r="X7" s="388">
        <f>'FY18'!Q7</f>
        <v>87402</v>
      </c>
      <c r="Y7" s="285">
        <v>100261</v>
      </c>
      <c r="Z7" s="357">
        <v>142885</v>
      </c>
      <c r="AA7" s="286">
        <v>107194</v>
      </c>
      <c r="AB7" s="286">
        <f>'FY22'!U7</f>
        <v>118028</v>
      </c>
      <c r="AC7" s="286">
        <f>'FY23'!R7</f>
        <v>133128</v>
      </c>
      <c r="AE7" s="302"/>
    </row>
    <row r="8" spans="1:31" x14ac:dyDescent="0.2">
      <c r="A8" s="279" t="s">
        <v>17</v>
      </c>
      <c r="B8" s="282">
        <v>12311</v>
      </c>
      <c r="C8" s="282">
        <v>11359</v>
      </c>
      <c r="D8" s="282">
        <v>7830</v>
      </c>
      <c r="E8" s="282">
        <v>7583</v>
      </c>
      <c r="F8" s="282">
        <v>7372</v>
      </c>
      <c r="G8" s="282">
        <v>7372</v>
      </c>
      <c r="H8" s="282">
        <v>7371</v>
      </c>
      <c r="I8" s="283">
        <v>7371</v>
      </c>
      <c r="J8" s="283">
        <v>7371</v>
      </c>
      <c r="K8" s="284">
        <v>0</v>
      </c>
      <c r="L8" s="284">
        <v>0</v>
      </c>
      <c r="M8" s="284">
        <v>8972</v>
      </c>
      <c r="N8" s="283">
        <v>7371</v>
      </c>
      <c r="O8" s="344">
        <v>7371</v>
      </c>
      <c r="P8" s="284">
        <v>0</v>
      </c>
      <c r="Q8" s="342">
        <v>0</v>
      </c>
      <c r="R8" s="284">
        <v>11430</v>
      </c>
      <c r="S8" s="284">
        <v>7513</v>
      </c>
      <c r="T8" s="284">
        <v>0</v>
      </c>
      <c r="U8" s="347">
        <v>9205</v>
      </c>
      <c r="V8" s="285">
        <v>7333</v>
      </c>
      <c r="W8" s="285">
        <v>7371</v>
      </c>
      <c r="X8" s="388">
        <f>'FY18'!Q8</f>
        <v>7371</v>
      </c>
      <c r="Y8" s="285">
        <v>7671</v>
      </c>
      <c r="Z8" s="357">
        <v>11146</v>
      </c>
      <c r="AA8" s="286">
        <v>6371</v>
      </c>
      <c r="AB8" s="286">
        <f>'FY22'!U8</f>
        <v>9954</v>
      </c>
      <c r="AC8" s="286">
        <f>'FY23'!R8</f>
        <v>7031</v>
      </c>
      <c r="AE8" s="302"/>
    </row>
    <row r="9" spans="1:31" x14ac:dyDescent="0.2">
      <c r="A9" s="279" t="s">
        <v>18</v>
      </c>
      <c r="B9" s="282">
        <v>24523</v>
      </c>
      <c r="C9" s="282">
        <v>22316</v>
      </c>
      <c r="D9" s="282">
        <v>16772</v>
      </c>
      <c r="E9" s="282">
        <v>11916</v>
      </c>
      <c r="F9" s="282">
        <v>11584</v>
      </c>
      <c r="G9" s="282">
        <v>11584</v>
      </c>
      <c r="H9" s="282">
        <v>11583</v>
      </c>
      <c r="I9" s="283">
        <v>11583</v>
      </c>
      <c r="J9" s="283">
        <v>11583</v>
      </c>
      <c r="K9" s="283">
        <v>13857</v>
      </c>
      <c r="L9" s="283">
        <v>19764</v>
      </c>
      <c r="M9" s="283">
        <v>14098</v>
      </c>
      <c r="N9" s="283">
        <v>11583</v>
      </c>
      <c r="O9" s="344">
        <v>11583</v>
      </c>
      <c r="P9" s="284">
        <v>18876</v>
      </c>
      <c r="Q9" s="342">
        <v>19011</v>
      </c>
      <c r="R9" s="284">
        <v>17962</v>
      </c>
      <c r="S9" s="284">
        <v>11807</v>
      </c>
      <c r="T9" s="284">
        <v>12741</v>
      </c>
      <c r="U9" s="347">
        <v>14465</v>
      </c>
      <c r="V9" s="285">
        <v>14154</v>
      </c>
      <c r="W9" s="285">
        <v>16785</v>
      </c>
      <c r="X9" s="388">
        <f>'FY18'!Q9</f>
        <v>11584</v>
      </c>
      <c r="Y9" s="285">
        <v>13288</v>
      </c>
      <c r="Z9" s="357">
        <v>17517</v>
      </c>
      <c r="AA9" s="286">
        <v>14208</v>
      </c>
      <c r="AB9" s="286">
        <f>'FY22'!U9</f>
        <v>15643</v>
      </c>
      <c r="AC9" s="286">
        <f>'FY23'!R9</f>
        <v>17643</v>
      </c>
      <c r="AE9" s="302"/>
    </row>
    <row r="10" spans="1:31" x14ac:dyDescent="0.2">
      <c r="A10" s="279" t="s">
        <v>19</v>
      </c>
      <c r="B10" s="282">
        <v>17835</v>
      </c>
      <c r="C10" s="282">
        <v>16230</v>
      </c>
      <c r="D10" s="282">
        <v>12198</v>
      </c>
      <c r="E10" s="282">
        <v>8666</v>
      </c>
      <c r="F10" s="282">
        <v>8425</v>
      </c>
      <c r="G10" s="282">
        <v>8425</v>
      </c>
      <c r="H10" s="282">
        <v>8424</v>
      </c>
      <c r="I10" s="283">
        <v>8424</v>
      </c>
      <c r="J10" s="283">
        <v>8424</v>
      </c>
      <c r="K10" s="283">
        <v>10078</v>
      </c>
      <c r="L10" s="283">
        <v>14374</v>
      </c>
      <c r="M10" s="283">
        <v>10253</v>
      </c>
      <c r="N10" s="283">
        <v>8424</v>
      </c>
      <c r="O10" s="344">
        <v>8424</v>
      </c>
      <c r="P10" s="284">
        <v>13728</v>
      </c>
      <c r="Q10" s="342">
        <v>13825</v>
      </c>
      <c r="R10" s="284">
        <v>13063</v>
      </c>
      <c r="S10" s="284">
        <v>8587</v>
      </c>
      <c r="T10" s="284">
        <v>9265</v>
      </c>
      <c r="U10" s="347">
        <v>0</v>
      </c>
      <c r="V10" s="285">
        <v>0</v>
      </c>
      <c r="W10" s="285">
        <v>0</v>
      </c>
      <c r="X10" s="388">
        <f>'FY18'!Q10</f>
        <v>8424</v>
      </c>
      <c r="Y10" s="285">
        <v>9663</v>
      </c>
      <c r="Z10" s="357">
        <v>12738</v>
      </c>
      <c r="AA10" s="286">
        <v>10331</v>
      </c>
      <c r="AB10" s="286">
        <f>'FY22'!U10</f>
        <v>11375</v>
      </c>
      <c r="AC10" s="286">
        <f>'FY23'!R10</f>
        <v>12598</v>
      </c>
      <c r="AE10" s="302"/>
    </row>
    <row r="11" spans="1:31" x14ac:dyDescent="0.2">
      <c r="A11" s="279" t="s">
        <v>20</v>
      </c>
      <c r="B11" s="282">
        <v>323271</v>
      </c>
      <c r="C11" s="282">
        <v>294169</v>
      </c>
      <c r="D11" s="282">
        <v>221084</v>
      </c>
      <c r="E11" s="282">
        <v>157076</v>
      </c>
      <c r="F11" s="282">
        <v>152700</v>
      </c>
      <c r="G11" s="282">
        <v>152700</v>
      </c>
      <c r="H11" s="282">
        <v>152691</v>
      </c>
      <c r="I11" s="283">
        <v>152691</v>
      </c>
      <c r="J11" s="283">
        <v>152691</v>
      </c>
      <c r="K11" s="283">
        <v>182668</v>
      </c>
      <c r="L11" s="283">
        <v>260521</v>
      </c>
      <c r="M11" s="283">
        <v>185841</v>
      </c>
      <c r="N11" s="283">
        <v>152691</v>
      </c>
      <c r="O11" s="344">
        <v>152691</v>
      </c>
      <c r="P11" s="284">
        <v>248822</v>
      </c>
      <c r="Q11" s="342">
        <v>250589</v>
      </c>
      <c r="R11" s="284">
        <v>236770</v>
      </c>
      <c r="S11" s="284">
        <v>155634</v>
      </c>
      <c r="T11" s="284">
        <v>167942</v>
      </c>
      <c r="U11" s="347">
        <v>190669</v>
      </c>
      <c r="V11" s="285">
        <v>186556</v>
      </c>
      <c r="W11" s="285">
        <v>182691</v>
      </c>
      <c r="X11" s="388">
        <f>'FY18'!Q11</f>
        <v>152691</v>
      </c>
      <c r="Y11" s="285">
        <v>175155</v>
      </c>
      <c r="Z11" s="357">
        <v>310894</v>
      </c>
      <c r="AA11" s="286">
        <v>187268</v>
      </c>
      <c r="AB11" s="286">
        <f>'FY22'!U11</f>
        <v>206193</v>
      </c>
      <c r="AC11" s="286">
        <f>'FY23'!R11</f>
        <v>232573</v>
      </c>
      <c r="AE11" s="302"/>
    </row>
    <row r="12" spans="1:31" x14ac:dyDescent="0.2">
      <c r="A12" s="279" t="s">
        <v>21</v>
      </c>
      <c r="B12" s="282">
        <v>53506</v>
      </c>
      <c r="C12" s="282">
        <v>48690</v>
      </c>
      <c r="D12" s="282">
        <v>36593</v>
      </c>
      <c r="E12" s="282">
        <v>25999</v>
      </c>
      <c r="F12" s="282">
        <v>25274</v>
      </c>
      <c r="G12" s="282">
        <v>25274</v>
      </c>
      <c r="H12" s="282">
        <v>25273</v>
      </c>
      <c r="I12" s="283">
        <v>25273</v>
      </c>
      <c r="J12" s="283">
        <v>25273</v>
      </c>
      <c r="K12" s="283">
        <v>30235</v>
      </c>
      <c r="L12" s="283">
        <v>43121</v>
      </c>
      <c r="M12" s="283">
        <v>30760</v>
      </c>
      <c r="N12" s="283">
        <v>25273</v>
      </c>
      <c r="O12" s="344">
        <v>25273</v>
      </c>
      <c r="P12" s="284">
        <v>41184</v>
      </c>
      <c r="Q12" s="342">
        <v>41476</v>
      </c>
      <c r="R12" s="284">
        <v>39190</v>
      </c>
      <c r="S12" s="284">
        <v>25760</v>
      </c>
      <c r="T12" s="284">
        <v>27797</v>
      </c>
      <c r="U12" s="347">
        <v>31559</v>
      </c>
      <c r="V12" s="285">
        <v>30878</v>
      </c>
      <c r="W12" s="285">
        <v>36621</v>
      </c>
      <c r="X12" s="388">
        <f>'FY18'!Q12</f>
        <v>25273</v>
      </c>
      <c r="Y12" s="285">
        <v>28991</v>
      </c>
      <c r="Z12" s="357">
        <v>38217</v>
      </c>
      <c r="AA12" s="286">
        <v>30995</v>
      </c>
      <c r="AB12" s="286">
        <f>'FY22'!U12</f>
        <v>34128</v>
      </c>
      <c r="AC12" s="286">
        <f>'FY23'!R12</f>
        <v>38494</v>
      </c>
      <c r="AE12" s="302"/>
    </row>
    <row r="13" spans="1:31" x14ac:dyDescent="0.2">
      <c r="A13" s="279" t="s">
        <v>22</v>
      </c>
      <c r="B13" s="282">
        <v>7258</v>
      </c>
      <c r="C13" s="282">
        <v>7258</v>
      </c>
      <c r="D13" s="282">
        <v>7258</v>
      </c>
      <c r="E13" s="282">
        <v>7258</v>
      </c>
      <c r="F13" s="282">
        <v>7258</v>
      </c>
      <c r="G13" s="282">
        <v>7258</v>
      </c>
      <c r="H13" s="282">
        <v>7258</v>
      </c>
      <c r="I13" s="283">
        <v>7258</v>
      </c>
      <c r="J13" s="283">
        <v>7258</v>
      </c>
      <c r="K13" s="283">
        <v>7258</v>
      </c>
      <c r="L13" s="283">
        <v>7258</v>
      </c>
      <c r="M13" s="283">
        <v>7258</v>
      </c>
      <c r="N13" s="283">
        <v>7258</v>
      </c>
      <c r="O13" s="344">
        <v>7258</v>
      </c>
      <c r="P13" s="284">
        <v>7258</v>
      </c>
      <c r="Q13" s="342">
        <v>0</v>
      </c>
      <c r="R13" s="284">
        <v>0</v>
      </c>
      <c r="S13" s="284">
        <v>7258</v>
      </c>
      <c r="T13" s="284">
        <v>0</v>
      </c>
      <c r="U13" s="347">
        <v>0</v>
      </c>
      <c r="V13" s="285">
        <v>0</v>
      </c>
      <c r="W13" s="285">
        <v>0</v>
      </c>
      <c r="X13" s="388">
        <f>'FY18'!Q13</f>
        <v>7258</v>
      </c>
      <c r="Y13" s="285">
        <v>0</v>
      </c>
      <c r="Z13" s="357">
        <v>0</v>
      </c>
      <c r="AA13" s="286">
        <v>0</v>
      </c>
      <c r="AB13" s="286">
        <f>'FY22'!U13</f>
        <v>0</v>
      </c>
      <c r="AC13" s="286">
        <f>'FY23'!R13</f>
        <v>0</v>
      </c>
      <c r="AE13" s="302"/>
    </row>
    <row r="14" spans="1:31" x14ac:dyDescent="0.2">
      <c r="A14" s="279" t="s">
        <v>23</v>
      </c>
      <c r="B14" s="282">
        <v>33411</v>
      </c>
      <c r="C14" s="282">
        <v>30431</v>
      </c>
      <c r="D14" s="282">
        <v>22871</v>
      </c>
      <c r="E14" s="282">
        <v>16249</v>
      </c>
      <c r="F14" s="282">
        <v>15797</v>
      </c>
      <c r="G14" s="282">
        <v>15797</v>
      </c>
      <c r="H14" s="282">
        <v>15796</v>
      </c>
      <c r="I14" s="283">
        <v>15796</v>
      </c>
      <c r="J14" s="283">
        <v>15796</v>
      </c>
      <c r="K14" s="283">
        <v>15796</v>
      </c>
      <c r="L14" s="283">
        <v>26950</v>
      </c>
      <c r="M14" s="283">
        <v>19225</v>
      </c>
      <c r="N14" s="283">
        <v>15796</v>
      </c>
      <c r="O14" s="344">
        <v>15796</v>
      </c>
      <c r="P14" s="284">
        <v>25741</v>
      </c>
      <c r="Q14" s="342">
        <v>25923</v>
      </c>
      <c r="R14" s="284">
        <v>24493</v>
      </c>
      <c r="S14" s="284">
        <v>16100</v>
      </c>
      <c r="T14" s="284">
        <v>17374</v>
      </c>
      <c r="U14" s="347">
        <v>19725</v>
      </c>
      <c r="V14" s="285">
        <v>19299</v>
      </c>
      <c r="W14" s="285">
        <v>22888</v>
      </c>
      <c r="X14" s="388">
        <f>'FY18'!Q14</f>
        <v>15796</v>
      </c>
      <c r="Y14" s="285">
        <v>18120</v>
      </c>
      <c r="Z14" s="357">
        <v>23885</v>
      </c>
      <c r="AA14" s="286">
        <v>19371</v>
      </c>
      <c r="AB14" s="286">
        <f>'FY22'!U14</f>
        <v>21330</v>
      </c>
      <c r="AC14" s="286">
        <f>'FY23'!R14</f>
        <v>24059</v>
      </c>
      <c r="AE14" s="302"/>
    </row>
    <row r="15" spans="1:31" x14ac:dyDescent="0.2">
      <c r="A15" s="279" t="s">
        <v>24</v>
      </c>
      <c r="B15" s="282">
        <v>7258</v>
      </c>
      <c r="C15" s="282">
        <v>7258</v>
      </c>
      <c r="D15" s="282">
        <v>7258</v>
      </c>
      <c r="E15" s="282">
        <v>7258</v>
      </c>
      <c r="F15" s="282">
        <v>7258</v>
      </c>
      <c r="G15" s="282">
        <v>7258</v>
      </c>
      <c r="H15" s="282">
        <v>7258</v>
      </c>
      <c r="I15" s="283">
        <v>7258</v>
      </c>
      <c r="J15" s="283">
        <v>7258</v>
      </c>
      <c r="K15" s="283">
        <v>7258</v>
      </c>
      <c r="L15" s="283">
        <v>7258</v>
      </c>
      <c r="M15" s="283">
        <v>7258</v>
      </c>
      <c r="N15" s="283">
        <v>7258</v>
      </c>
      <c r="O15" s="344">
        <v>7258</v>
      </c>
      <c r="P15" s="284">
        <v>7258</v>
      </c>
      <c r="Q15" s="342">
        <v>0</v>
      </c>
      <c r="R15" s="284">
        <v>0</v>
      </c>
      <c r="S15" s="284">
        <v>7258</v>
      </c>
      <c r="T15" s="284">
        <v>0</v>
      </c>
      <c r="U15" s="347">
        <v>0</v>
      </c>
      <c r="V15" s="285">
        <v>0</v>
      </c>
      <c r="W15" s="285">
        <v>0</v>
      </c>
      <c r="X15" s="388">
        <f>'FY18'!Q15</f>
        <v>7258</v>
      </c>
      <c r="Y15" s="285">
        <v>0</v>
      </c>
      <c r="Z15" s="357">
        <v>0</v>
      </c>
      <c r="AA15" s="286">
        <v>0</v>
      </c>
      <c r="AB15" s="286">
        <f>'FY22'!U15</f>
        <v>0</v>
      </c>
      <c r="AC15" s="286">
        <f>'FY23'!R15</f>
        <v>0</v>
      </c>
      <c r="AE15" s="302"/>
    </row>
    <row r="16" spans="1:31" x14ac:dyDescent="0.2">
      <c r="A16" s="279" t="s">
        <v>25</v>
      </c>
      <c r="B16" s="282">
        <v>350940</v>
      </c>
      <c r="C16" s="282">
        <v>357060</v>
      </c>
      <c r="D16" s="282">
        <v>268350</v>
      </c>
      <c r="E16" s="282">
        <v>190657</v>
      </c>
      <c r="F16" s="282">
        <v>185346</v>
      </c>
      <c r="G16" s="282">
        <v>185346</v>
      </c>
      <c r="H16" s="282">
        <v>185335</v>
      </c>
      <c r="I16" s="283">
        <v>185335</v>
      </c>
      <c r="J16" s="283">
        <v>185335</v>
      </c>
      <c r="K16" s="283">
        <v>186555</v>
      </c>
      <c r="L16" s="283">
        <v>252935</v>
      </c>
      <c r="M16" s="283">
        <v>225573</v>
      </c>
      <c r="N16" s="283">
        <v>185335</v>
      </c>
      <c r="O16" s="344">
        <v>185335</v>
      </c>
      <c r="P16" s="284">
        <v>253830</v>
      </c>
      <c r="Q16" s="342">
        <v>205335</v>
      </c>
      <c r="R16" s="284">
        <v>218908</v>
      </c>
      <c r="S16" s="284">
        <v>188908</v>
      </c>
      <c r="T16" s="284">
        <v>203847</v>
      </c>
      <c r="U16" s="347">
        <v>185335</v>
      </c>
      <c r="V16" s="285">
        <v>216232</v>
      </c>
      <c r="W16" s="285">
        <v>185335</v>
      </c>
      <c r="X16" s="388">
        <f>'FY18'!Q16</f>
        <v>185335</v>
      </c>
      <c r="Y16" s="285">
        <v>185335</v>
      </c>
      <c r="Z16" s="357">
        <v>231732</v>
      </c>
      <c r="AA16" s="286">
        <v>227303</v>
      </c>
      <c r="AB16" s="286">
        <f>'FY22'!U16</f>
        <v>245144</v>
      </c>
      <c r="AC16" s="286">
        <f>'FY23'!R16</f>
        <v>229343</v>
      </c>
      <c r="AE16" s="302"/>
    </row>
    <row r="17" spans="1:31" x14ac:dyDescent="0.2">
      <c r="A17" s="279" t="s">
        <v>26</v>
      </c>
      <c r="B17" s="282">
        <v>24523</v>
      </c>
      <c r="C17" s="282">
        <v>22316</v>
      </c>
      <c r="D17" s="282">
        <v>16772</v>
      </c>
      <c r="E17" s="282">
        <v>11916</v>
      </c>
      <c r="F17" s="282">
        <v>11584</v>
      </c>
      <c r="G17" s="282">
        <v>11584</v>
      </c>
      <c r="H17" s="282">
        <v>11583</v>
      </c>
      <c r="I17" s="283">
        <v>11583</v>
      </c>
      <c r="J17" s="283">
        <v>11583</v>
      </c>
      <c r="K17" s="283">
        <v>13857</v>
      </c>
      <c r="L17" s="283">
        <v>19764</v>
      </c>
      <c r="M17" s="283">
        <v>14098</v>
      </c>
      <c r="N17" s="283">
        <v>11583</v>
      </c>
      <c r="O17" s="344">
        <v>11583</v>
      </c>
      <c r="P17" s="284">
        <v>18876</v>
      </c>
      <c r="Q17" s="342">
        <v>19011</v>
      </c>
      <c r="R17" s="284">
        <v>17962</v>
      </c>
      <c r="S17" s="284">
        <v>11807</v>
      </c>
      <c r="T17" s="284">
        <v>12741</v>
      </c>
      <c r="U17" s="347">
        <v>14465</v>
      </c>
      <c r="V17" s="285">
        <v>14154</v>
      </c>
      <c r="W17" s="285">
        <v>16785</v>
      </c>
      <c r="X17" s="388">
        <f>'FY18'!Q17</f>
        <v>11584</v>
      </c>
      <c r="Y17" s="285">
        <v>11584</v>
      </c>
      <c r="Z17" s="357">
        <v>17517</v>
      </c>
      <c r="AA17" s="286">
        <v>14208</v>
      </c>
      <c r="AB17" s="286">
        <f>'FY22'!U17</f>
        <v>15643</v>
      </c>
      <c r="AC17" s="286">
        <f>'FY23'!R17</f>
        <v>17643</v>
      </c>
      <c r="AE17" s="302"/>
    </row>
    <row r="18" spans="1:31" x14ac:dyDescent="0.2">
      <c r="A18" s="279" t="s">
        <v>27</v>
      </c>
      <c r="B18" s="282">
        <v>57966</v>
      </c>
      <c r="C18" s="282">
        <v>52748</v>
      </c>
      <c r="D18" s="282">
        <v>39643</v>
      </c>
      <c r="E18" s="282">
        <v>28165</v>
      </c>
      <c r="F18" s="282">
        <v>27381</v>
      </c>
      <c r="G18" s="282">
        <v>27381</v>
      </c>
      <c r="H18" s="282">
        <v>27379</v>
      </c>
      <c r="I18" s="283">
        <v>27379</v>
      </c>
      <c r="J18" s="283">
        <v>27379</v>
      </c>
      <c r="K18" s="283">
        <v>32754</v>
      </c>
      <c r="L18" s="283">
        <v>46714</v>
      </c>
      <c r="M18" s="283">
        <v>33323</v>
      </c>
      <c r="N18" s="283">
        <v>27379</v>
      </c>
      <c r="O18" s="344">
        <v>27379</v>
      </c>
      <c r="P18" s="284">
        <v>44617</v>
      </c>
      <c r="Q18" s="342">
        <v>44933</v>
      </c>
      <c r="R18" s="284">
        <v>42455</v>
      </c>
      <c r="S18" s="284">
        <v>27907</v>
      </c>
      <c r="T18" s="284">
        <v>30114</v>
      </c>
      <c r="U18" s="347">
        <v>34189</v>
      </c>
      <c r="V18" s="285">
        <v>33451</v>
      </c>
      <c r="W18" s="285">
        <v>39672</v>
      </c>
      <c r="X18" s="388">
        <f>'FY18'!Q18</f>
        <v>27379</v>
      </c>
      <c r="Y18" s="285">
        <v>31407</v>
      </c>
      <c r="Z18" s="357">
        <v>41401</v>
      </c>
      <c r="AA18" s="286">
        <v>33579</v>
      </c>
      <c r="AB18" s="286">
        <f>'FY22'!U18</f>
        <v>36972</v>
      </c>
      <c r="AC18" s="286">
        <f>'FY23'!R18</f>
        <v>41702</v>
      </c>
      <c r="AE18" s="302"/>
    </row>
    <row r="19" spans="1:31" ht="12" customHeight="1" x14ac:dyDescent="0.2">
      <c r="A19" s="279" t="s">
        <v>78</v>
      </c>
      <c r="B19" s="282">
        <v>35673</v>
      </c>
      <c r="C19" s="282">
        <v>32460</v>
      </c>
      <c r="D19" s="282">
        <v>24395</v>
      </c>
      <c r="E19" s="282">
        <v>17332</v>
      </c>
      <c r="F19" s="282">
        <v>16850</v>
      </c>
      <c r="G19" s="282">
        <v>16850</v>
      </c>
      <c r="H19" s="282">
        <v>16849</v>
      </c>
      <c r="I19" s="283">
        <v>16849</v>
      </c>
      <c r="J19" s="283">
        <v>16849</v>
      </c>
      <c r="K19" s="283">
        <v>20157</v>
      </c>
      <c r="L19" s="283">
        <v>28747</v>
      </c>
      <c r="M19" s="322">
        <v>20507</v>
      </c>
      <c r="N19" s="283">
        <v>16849</v>
      </c>
      <c r="O19" s="344">
        <v>16849</v>
      </c>
      <c r="P19" s="284">
        <v>27456</v>
      </c>
      <c r="Q19" s="342">
        <v>8003</v>
      </c>
      <c r="R19" s="284">
        <v>26127</v>
      </c>
      <c r="S19" s="284">
        <v>17174</v>
      </c>
      <c r="T19" s="284">
        <v>18532</v>
      </c>
      <c r="U19" s="347">
        <v>21040</v>
      </c>
      <c r="V19" s="285">
        <v>20586</v>
      </c>
      <c r="W19" s="285">
        <v>24414</v>
      </c>
      <c r="X19" s="388">
        <f>'FY18'!Q19</f>
        <v>9477</v>
      </c>
      <c r="Y19" s="285">
        <v>19328</v>
      </c>
      <c r="Z19" s="357">
        <v>25478</v>
      </c>
      <c r="AA19" s="286">
        <v>20664</v>
      </c>
      <c r="AB19" s="286">
        <f>'FY22'!U19</f>
        <v>22753</v>
      </c>
      <c r="AC19" s="286">
        <f>'FY23'!R19</f>
        <v>25663</v>
      </c>
      <c r="AE19" s="302"/>
    </row>
    <row r="20" spans="1:31" x14ac:dyDescent="0.2">
      <c r="A20" s="279" t="s">
        <v>28</v>
      </c>
      <c r="B20" s="282">
        <v>20065</v>
      </c>
      <c r="C20" s="282">
        <v>18259</v>
      </c>
      <c r="D20" s="282">
        <v>13722</v>
      </c>
      <c r="E20" s="282">
        <v>9750</v>
      </c>
      <c r="F20" s="282">
        <v>9478</v>
      </c>
      <c r="G20" s="282">
        <v>9478</v>
      </c>
      <c r="H20" s="282">
        <v>9477</v>
      </c>
      <c r="I20" s="283">
        <v>9477</v>
      </c>
      <c r="J20" s="283">
        <v>9477</v>
      </c>
      <c r="K20" s="283">
        <v>11338</v>
      </c>
      <c r="L20" s="283">
        <v>12934</v>
      </c>
      <c r="M20" s="283">
        <v>11535</v>
      </c>
      <c r="N20" s="283">
        <v>9477</v>
      </c>
      <c r="O20" s="344">
        <v>9477</v>
      </c>
      <c r="P20" s="284">
        <v>0</v>
      </c>
      <c r="Q20" s="342">
        <v>0</v>
      </c>
      <c r="R20" s="284">
        <v>0</v>
      </c>
      <c r="S20" s="284">
        <v>9660</v>
      </c>
      <c r="T20" s="284">
        <v>10424</v>
      </c>
      <c r="U20" s="347">
        <v>11834</v>
      </c>
      <c r="V20" s="285">
        <v>11579</v>
      </c>
      <c r="W20" s="285">
        <v>13732</v>
      </c>
      <c r="X20" s="388">
        <f>'FY18'!Q20</f>
        <v>7258</v>
      </c>
      <c r="Y20" s="285">
        <v>10871</v>
      </c>
      <c r="Z20" s="357">
        <v>14330</v>
      </c>
      <c r="AA20" s="286">
        <v>11623</v>
      </c>
      <c r="AB20" s="286">
        <f>'FY22'!U20</f>
        <v>12798</v>
      </c>
      <c r="AC20" s="286">
        <f>'FY23'!R20</f>
        <v>14435</v>
      </c>
      <c r="AE20" s="302"/>
    </row>
    <row r="21" spans="1:31" x14ac:dyDescent="0.2">
      <c r="A21" s="279" t="s">
        <v>29</v>
      </c>
      <c r="B21" s="282">
        <v>7258</v>
      </c>
      <c r="C21" s="282">
        <v>7258</v>
      </c>
      <c r="D21" s="282">
        <v>7258</v>
      </c>
      <c r="E21" s="282">
        <v>7258</v>
      </c>
      <c r="F21" s="282">
        <v>7258</v>
      </c>
      <c r="G21" s="282">
        <v>7258</v>
      </c>
      <c r="H21" s="282">
        <v>7258</v>
      </c>
      <c r="I21" s="283">
        <v>7258</v>
      </c>
      <c r="J21" s="283">
        <v>7258</v>
      </c>
      <c r="K21" s="284">
        <v>0</v>
      </c>
      <c r="L21" s="284">
        <v>0</v>
      </c>
      <c r="M21" s="284">
        <v>7258</v>
      </c>
      <c r="N21" s="283">
        <v>7258</v>
      </c>
      <c r="O21" s="344">
        <v>7258</v>
      </c>
      <c r="P21" s="284">
        <v>0</v>
      </c>
      <c r="Q21" s="342">
        <v>0</v>
      </c>
      <c r="R21" s="284">
        <v>0</v>
      </c>
      <c r="S21" s="284">
        <v>7258</v>
      </c>
      <c r="T21" s="284">
        <v>0</v>
      </c>
      <c r="U21" s="347">
        <v>0</v>
      </c>
      <c r="V21" s="285">
        <v>0</v>
      </c>
      <c r="W21" s="285">
        <v>0</v>
      </c>
      <c r="X21" s="388">
        <f>'FY18'!Q21</f>
        <v>50546</v>
      </c>
      <c r="Y21" s="285">
        <v>0</v>
      </c>
      <c r="Z21" s="357">
        <v>0</v>
      </c>
      <c r="AA21" s="286">
        <v>0</v>
      </c>
      <c r="AB21" s="286">
        <f>'FY22'!U21</f>
        <v>0</v>
      </c>
      <c r="AC21" s="286">
        <f>'FY23'!R21</f>
        <v>0</v>
      </c>
      <c r="AE21" s="302"/>
    </row>
    <row r="22" spans="1:31" x14ac:dyDescent="0.2">
      <c r="A22" s="279" t="s">
        <v>30</v>
      </c>
      <c r="B22" s="282">
        <v>107014</v>
      </c>
      <c r="C22" s="282">
        <v>97380</v>
      </c>
      <c r="D22" s="282">
        <v>73186</v>
      </c>
      <c r="E22" s="282">
        <v>51997</v>
      </c>
      <c r="F22" s="282">
        <v>50549</v>
      </c>
      <c r="G22" s="282">
        <v>50549</v>
      </c>
      <c r="H22" s="282">
        <v>50546</v>
      </c>
      <c r="I22" s="283">
        <v>50546</v>
      </c>
      <c r="J22" s="283">
        <v>50546</v>
      </c>
      <c r="K22" s="283">
        <v>60469</v>
      </c>
      <c r="L22" s="283">
        <v>86242</v>
      </c>
      <c r="M22" s="283">
        <v>61520</v>
      </c>
      <c r="N22" s="283">
        <v>50546</v>
      </c>
      <c r="O22" s="344">
        <v>50546</v>
      </c>
      <c r="P22" s="284">
        <v>82368</v>
      </c>
      <c r="Q22" s="342">
        <v>82954</v>
      </c>
      <c r="R22" s="284">
        <v>78378</v>
      </c>
      <c r="S22" s="284">
        <v>51520</v>
      </c>
      <c r="T22" s="284">
        <v>55595</v>
      </c>
      <c r="U22" s="347">
        <v>63118</v>
      </c>
      <c r="V22" s="285">
        <v>61757</v>
      </c>
      <c r="W22" s="285">
        <v>73241</v>
      </c>
      <c r="X22" s="388">
        <f>'FY18'!Q22</f>
        <v>12636</v>
      </c>
      <c r="Y22" s="285">
        <v>57983</v>
      </c>
      <c r="Z22" s="357">
        <v>76435</v>
      </c>
      <c r="AA22" s="286">
        <v>61992</v>
      </c>
      <c r="AB22" s="286">
        <f>'FY22'!U22</f>
        <v>68257</v>
      </c>
      <c r="AC22" s="286">
        <f>'FY23'!R22</f>
        <v>76990</v>
      </c>
      <c r="AE22" s="302"/>
    </row>
    <row r="23" spans="1:31" x14ac:dyDescent="0.2">
      <c r="A23" s="279" t="s">
        <v>31</v>
      </c>
      <c r="B23" s="282">
        <v>26754</v>
      </c>
      <c r="C23" s="282">
        <v>24345</v>
      </c>
      <c r="D23" s="282">
        <v>18297</v>
      </c>
      <c r="E23" s="282">
        <v>12999</v>
      </c>
      <c r="F23" s="282">
        <v>12637</v>
      </c>
      <c r="G23" s="282">
        <v>12637</v>
      </c>
      <c r="H23" s="282">
        <v>12636</v>
      </c>
      <c r="I23" s="283">
        <v>12636</v>
      </c>
      <c r="J23" s="283">
        <v>12636</v>
      </c>
      <c r="K23" s="283">
        <v>15117</v>
      </c>
      <c r="L23" s="283">
        <v>21560</v>
      </c>
      <c r="M23" s="283">
        <v>15380</v>
      </c>
      <c r="N23" s="283">
        <v>12636</v>
      </c>
      <c r="O23" s="344">
        <v>12636</v>
      </c>
      <c r="P23" s="284">
        <v>20592</v>
      </c>
      <c r="Q23" s="342">
        <v>20738</v>
      </c>
      <c r="R23" s="284">
        <v>19594</v>
      </c>
      <c r="S23" s="284">
        <v>12880</v>
      </c>
      <c r="T23" s="284">
        <v>13898</v>
      </c>
      <c r="U23" s="347">
        <v>15779</v>
      </c>
      <c r="V23" s="285">
        <v>15439</v>
      </c>
      <c r="W23" s="285">
        <v>18310</v>
      </c>
      <c r="X23" s="388">
        <f>'FY18'!Q23</f>
        <v>7258</v>
      </c>
      <c r="Y23" s="285">
        <v>14495</v>
      </c>
      <c r="Z23" s="357">
        <v>19108</v>
      </c>
      <c r="AA23" s="286">
        <v>15498</v>
      </c>
      <c r="AB23" s="286">
        <f>'FY22'!U23</f>
        <v>17064</v>
      </c>
      <c r="AC23" s="286">
        <f>'FY23'!R23</f>
        <v>16449</v>
      </c>
      <c r="AE23" s="302"/>
    </row>
    <row r="24" spans="1:31" x14ac:dyDescent="0.2">
      <c r="A24" s="279" t="s">
        <v>32</v>
      </c>
      <c r="B24" s="282">
        <v>7258</v>
      </c>
      <c r="C24" s="282">
        <v>7258</v>
      </c>
      <c r="D24" s="282">
        <v>7258</v>
      </c>
      <c r="E24" s="282">
        <v>7258</v>
      </c>
      <c r="F24" s="282">
        <v>7258</v>
      </c>
      <c r="G24" s="282">
        <v>7258</v>
      </c>
      <c r="H24" s="282">
        <v>7258</v>
      </c>
      <c r="I24" s="283">
        <v>7258</v>
      </c>
      <c r="J24" s="283">
        <v>7258</v>
      </c>
      <c r="K24" s="284">
        <v>0</v>
      </c>
      <c r="L24" s="284">
        <v>0</v>
      </c>
      <c r="M24" s="284">
        <v>7258</v>
      </c>
      <c r="N24" s="283">
        <v>7258</v>
      </c>
      <c r="O24" s="344">
        <v>7258</v>
      </c>
      <c r="P24" s="284">
        <v>0</v>
      </c>
      <c r="Q24" s="342">
        <v>0</v>
      </c>
      <c r="R24" s="284">
        <v>0</v>
      </c>
      <c r="S24" s="284">
        <v>7258</v>
      </c>
      <c r="T24" s="284">
        <v>0</v>
      </c>
      <c r="U24" s="347">
        <v>7258</v>
      </c>
      <c r="V24" s="285">
        <v>0</v>
      </c>
      <c r="W24" s="285">
        <v>0</v>
      </c>
      <c r="X24" s="388">
        <f>'FY18'!Q24</f>
        <v>10530</v>
      </c>
      <c r="Y24" s="285">
        <v>0</v>
      </c>
      <c r="Z24" s="357">
        <v>0</v>
      </c>
      <c r="AA24" s="286">
        <v>0</v>
      </c>
      <c r="AB24" s="286">
        <f>'FY22'!U24</f>
        <v>0</v>
      </c>
      <c r="AC24" s="286">
        <f>'FY23'!R24</f>
        <v>0</v>
      </c>
      <c r="AE24" s="302"/>
    </row>
    <row r="25" spans="1:31" x14ac:dyDescent="0.2">
      <c r="A25" s="279" t="s">
        <v>33</v>
      </c>
      <c r="B25" s="282">
        <v>22294</v>
      </c>
      <c r="C25" s="282">
        <v>20288</v>
      </c>
      <c r="D25" s="282">
        <v>15247</v>
      </c>
      <c r="E25" s="282">
        <v>10833</v>
      </c>
      <c r="F25" s="282">
        <v>10531</v>
      </c>
      <c r="G25" s="282">
        <v>10531</v>
      </c>
      <c r="H25" s="282">
        <v>10530</v>
      </c>
      <c r="I25" s="283">
        <v>10530</v>
      </c>
      <c r="J25" s="283">
        <v>10530</v>
      </c>
      <c r="K25" s="283">
        <v>12597</v>
      </c>
      <c r="L25" s="283">
        <v>17967</v>
      </c>
      <c r="M25" s="283">
        <v>12817</v>
      </c>
      <c r="N25" s="283">
        <v>10530</v>
      </c>
      <c r="O25" s="344">
        <v>10530</v>
      </c>
      <c r="P25" s="284">
        <v>17160</v>
      </c>
      <c r="Q25" s="342">
        <v>15530</v>
      </c>
      <c r="R25" s="284">
        <v>16329</v>
      </c>
      <c r="S25" s="284">
        <v>10733</v>
      </c>
      <c r="T25" s="284">
        <v>11582</v>
      </c>
      <c r="U25" s="347">
        <v>13149</v>
      </c>
      <c r="V25" s="285">
        <v>12865</v>
      </c>
      <c r="W25" s="285">
        <v>15258</v>
      </c>
      <c r="X25" s="388">
        <f>'FY18'!Q25</f>
        <v>8424</v>
      </c>
      <c r="Y25" s="285">
        <v>12079</v>
      </c>
      <c r="Z25" s="357">
        <v>15924</v>
      </c>
      <c r="AA25" s="286">
        <v>12914</v>
      </c>
      <c r="AB25" s="286">
        <f>'FY22'!U25</f>
        <v>14220</v>
      </c>
      <c r="AC25" s="286">
        <f>'FY23'!R25</f>
        <v>16039</v>
      </c>
      <c r="AE25" s="302"/>
    </row>
    <row r="26" spans="1:31" x14ac:dyDescent="0.2">
      <c r="A26" s="279" t="s">
        <v>34</v>
      </c>
      <c r="B26" s="282">
        <v>15951</v>
      </c>
      <c r="C26" s="282">
        <v>16230</v>
      </c>
      <c r="D26" s="282">
        <v>12198</v>
      </c>
      <c r="E26" s="282">
        <v>8666</v>
      </c>
      <c r="F26" s="282">
        <v>8425</v>
      </c>
      <c r="G26" s="282">
        <v>8425</v>
      </c>
      <c r="H26" s="282">
        <v>8424</v>
      </c>
      <c r="I26" s="283">
        <v>8424</v>
      </c>
      <c r="J26" s="283">
        <v>8424</v>
      </c>
      <c r="K26" s="283">
        <v>164</v>
      </c>
      <c r="L26" s="283">
        <v>11497</v>
      </c>
      <c r="M26" s="283">
        <v>10253</v>
      </c>
      <c r="N26" s="283">
        <v>8424</v>
      </c>
      <c r="O26" s="344">
        <v>8424</v>
      </c>
      <c r="P26" s="284">
        <v>13728</v>
      </c>
      <c r="Q26" s="342">
        <v>13825</v>
      </c>
      <c r="R26" s="284">
        <v>13063</v>
      </c>
      <c r="S26" s="284">
        <v>8587</v>
      </c>
      <c r="T26" s="284">
        <v>9265</v>
      </c>
      <c r="U26" s="347">
        <v>10519</v>
      </c>
      <c r="V26" s="285">
        <v>10293</v>
      </c>
      <c r="W26" s="285">
        <v>12207</v>
      </c>
      <c r="X26" s="388">
        <f>'FY18'!Q26</f>
        <v>11584</v>
      </c>
      <c r="Y26" s="285">
        <v>9663</v>
      </c>
      <c r="Z26" s="357">
        <v>12738</v>
      </c>
      <c r="AA26" s="286">
        <v>10331</v>
      </c>
      <c r="AB26" s="286">
        <f>'FY22'!U26</f>
        <v>11375</v>
      </c>
      <c r="AC26" s="286">
        <f>'FY23'!R26</f>
        <v>11666</v>
      </c>
      <c r="AE26" s="302"/>
    </row>
    <row r="27" spans="1:31" x14ac:dyDescent="0.2">
      <c r="A27" s="279" t="s">
        <v>35</v>
      </c>
      <c r="B27" s="282">
        <v>24523</v>
      </c>
      <c r="C27" s="282">
        <v>22316</v>
      </c>
      <c r="D27" s="282">
        <v>16772</v>
      </c>
      <c r="E27" s="282">
        <v>11916</v>
      </c>
      <c r="F27" s="282">
        <v>11584</v>
      </c>
      <c r="G27" s="282">
        <v>11584</v>
      </c>
      <c r="H27" s="282">
        <v>11583</v>
      </c>
      <c r="I27" s="283">
        <v>11583</v>
      </c>
      <c r="J27" s="283">
        <v>11583</v>
      </c>
      <c r="K27" s="283">
        <v>2950</v>
      </c>
      <c r="L27" s="283">
        <v>19764</v>
      </c>
      <c r="M27" s="283">
        <v>14098</v>
      </c>
      <c r="N27" s="283">
        <v>11583</v>
      </c>
      <c r="O27" s="344">
        <v>11583</v>
      </c>
      <c r="P27" s="284">
        <v>18876</v>
      </c>
      <c r="Q27" s="342">
        <v>16583</v>
      </c>
      <c r="R27" s="284">
        <v>4000</v>
      </c>
      <c r="S27" s="284">
        <v>11807</v>
      </c>
      <c r="T27" s="284">
        <v>12741</v>
      </c>
      <c r="U27" s="347">
        <v>14465</v>
      </c>
      <c r="V27" s="285">
        <v>14154</v>
      </c>
      <c r="W27" s="285">
        <v>16785</v>
      </c>
      <c r="X27" s="388">
        <f>'FY18'!Q27</f>
        <v>7258</v>
      </c>
      <c r="Y27" s="285">
        <v>13288</v>
      </c>
      <c r="Z27" s="357">
        <v>12609</v>
      </c>
      <c r="AA27" s="286">
        <v>13791</v>
      </c>
      <c r="AB27" s="286">
        <f>'FY22'!U27</f>
        <v>11584</v>
      </c>
      <c r="AC27" s="286">
        <f>'FY23'!R27</f>
        <v>11834</v>
      </c>
      <c r="AE27" s="302"/>
    </row>
    <row r="28" spans="1:31" x14ac:dyDescent="0.2">
      <c r="A28" s="279" t="s">
        <v>36</v>
      </c>
      <c r="B28" s="282">
        <v>7258</v>
      </c>
      <c r="C28" s="282">
        <v>7258</v>
      </c>
      <c r="D28" s="282">
        <v>7258</v>
      </c>
      <c r="E28" s="282">
        <v>7258</v>
      </c>
      <c r="F28" s="282">
        <v>7258</v>
      </c>
      <c r="G28" s="282">
        <v>7258</v>
      </c>
      <c r="H28" s="282">
        <v>7258</v>
      </c>
      <c r="I28" s="283">
        <v>7258</v>
      </c>
      <c r="J28" s="283">
        <v>7258</v>
      </c>
      <c r="K28" s="284">
        <v>7258</v>
      </c>
      <c r="L28" s="284">
        <v>7258</v>
      </c>
      <c r="M28" s="284">
        <v>7258</v>
      </c>
      <c r="N28" s="283">
        <v>7258</v>
      </c>
      <c r="O28" s="344">
        <v>7258</v>
      </c>
      <c r="P28" s="284">
        <v>0</v>
      </c>
      <c r="Q28" s="342">
        <v>0</v>
      </c>
      <c r="R28" s="284">
        <v>7258</v>
      </c>
      <c r="S28" s="284">
        <v>7258</v>
      </c>
      <c r="T28" s="284">
        <v>0</v>
      </c>
      <c r="U28" s="347">
        <v>0</v>
      </c>
      <c r="V28" s="285">
        <v>0</v>
      </c>
      <c r="W28" s="285">
        <v>0</v>
      </c>
      <c r="X28" s="388">
        <f>'FY18'!Q28</f>
        <v>10530</v>
      </c>
      <c r="Y28" s="285">
        <v>0</v>
      </c>
      <c r="Z28" s="357">
        <v>0</v>
      </c>
      <c r="AA28" s="286">
        <v>0</v>
      </c>
      <c r="AB28" s="286">
        <f>'FY22'!U28</f>
        <v>0</v>
      </c>
      <c r="AC28" s="286">
        <f>'FY23'!R28</f>
        <v>0</v>
      </c>
      <c r="AE28" s="302"/>
    </row>
    <row r="29" spans="1:31" x14ac:dyDescent="0.2">
      <c r="A29" s="279" t="s">
        <v>37</v>
      </c>
      <c r="B29" s="282">
        <v>22294</v>
      </c>
      <c r="C29" s="282">
        <v>20288</v>
      </c>
      <c r="D29" s="282">
        <v>15247</v>
      </c>
      <c r="E29" s="282">
        <v>10833</v>
      </c>
      <c r="F29" s="282">
        <v>10531</v>
      </c>
      <c r="G29" s="282">
        <v>10531</v>
      </c>
      <c r="H29" s="282">
        <v>10530</v>
      </c>
      <c r="I29" s="283">
        <v>10530</v>
      </c>
      <c r="J29" s="283">
        <v>10530</v>
      </c>
      <c r="K29" s="283">
        <v>10530</v>
      </c>
      <c r="L29" s="283">
        <v>17967</v>
      </c>
      <c r="M29" s="283">
        <v>12817</v>
      </c>
      <c r="N29" s="283">
        <v>10530</v>
      </c>
      <c r="O29" s="344">
        <v>10530</v>
      </c>
      <c r="P29" s="284">
        <v>17160</v>
      </c>
      <c r="Q29" s="342">
        <v>17282</v>
      </c>
      <c r="R29" s="284">
        <v>5815</v>
      </c>
      <c r="S29" s="284">
        <v>10733</v>
      </c>
      <c r="T29" s="284">
        <v>3000</v>
      </c>
      <c r="U29" s="347">
        <v>10530</v>
      </c>
      <c r="V29" s="285">
        <v>12865</v>
      </c>
      <c r="W29" s="285">
        <v>15258</v>
      </c>
      <c r="X29" s="388">
        <f>'FY18'!Q29</f>
        <v>12636</v>
      </c>
      <c r="Y29" s="285">
        <v>12079</v>
      </c>
      <c r="Z29" s="357">
        <v>15924</v>
      </c>
      <c r="AA29" s="286">
        <v>12914</v>
      </c>
      <c r="AB29" s="286">
        <f>'FY22'!U29</f>
        <v>14220</v>
      </c>
      <c r="AC29" s="286">
        <f>'FY23'!R29</f>
        <v>13707</v>
      </c>
      <c r="AE29" s="302"/>
    </row>
    <row r="30" spans="1:31" x14ac:dyDescent="0.2">
      <c r="A30" s="279" t="s">
        <v>38</v>
      </c>
      <c r="B30" s="282">
        <v>26754</v>
      </c>
      <c r="C30" s="282">
        <v>24345</v>
      </c>
      <c r="D30" s="282">
        <v>18297</v>
      </c>
      <c r="E30" s="282">
        <v>12999</v>
      </c>
      <c r="F30" s="282">
        <v>12637</v>
      </c>
      <c r="G30" s="282">
        <v>12637</v>
      </c>
      <c r="H30" s="282">
        <v>12636</v>
      </c>
      <c r="I30" s="283">
        <v>12636</v>
      </c>
      <c r="J30" s="283">
        <v>12636</v>
      </c>
      <c r="K30" s="283">
        <v>15117</v>
      </c>
      <c r="L30" s="283">
        <v>21560</v>
      </c>
      <c r="M30" s="283">
        <v>15380</v>
      </c>
      <c r="N30" s="283">
        <v>12636</v>
      </c>
      <c r="O30" s="344">
        <v>12636</v>
      </c>
      <c r="P30" s="284">
        <v>7021</v>
      </c>
      <c r="Q30" s="342">
        <v>14636</v>
      </c>
      <c r="R30" s="284">
        <v>14880</v>
      </c>
      <c r="S30" s="284">
        <v>12880</v>
      </c>
      <c r="T30" s="284">
        <v>6318</v>
      </c>
      <c r="U30" s="347">
        <v>12636</v>
      </c>
      <c r="V30" s="285">
        <v>15439</v>
      </c>
      <c r="W30" s="285">
        <v>18310</v>
      </c>
      <c r="X30" s="388">
        <f>'FY18'!Q30</f>
        <v>7258</v>
      </c>
      <c r="Y30" s="285">
        <v>14495</v>
      </c>
      <c r="Z30" s="357">
        <v>19108</v>
      </c>
      <c r="AA30" s="286">
        <v>15498</v>
      </c>
      <c r="AB30" s="286">
        <f>'FY22'!U30</f>
        <v>17064</v>
      </c>
      <c r="AC30" s="286">
        <f>'FY23'!R30</f>
        <v>19248</v>
      </c>
      <c r="AE30" s="302"/>
    </row>
    <row r="31" spans="1:31" x14ac:dyDescent="0.2">
      <c r="A31" s="358" t="s">
        <v>81</v>
      </c>
      <c r="B31" s="282">
        <v>7258</v>
      </c>
      <c r="C31" s="282">
        <v>25000</v>
      </c>
      <c r="D31" s="282">
        <v>25000</v>
      </c>
      <c r="E31" s="282">
        <v>25000</v>
      </c>
      <c r="F31" s="282">
        <v>25000</v>
      </c>
      <c r="G31" s="282">
        <v>7258</v>
      </c>
      <c r="H31" s="282">
        <v>7258</v>
      </c>
      <c r="I31" s="283">
        <v>7258</v>
      </c>
      <c r="J31" s="283">
        <v>7258</v>
      </c>
      <c r="K31" s="284">
        <v>7258</v>
      </c>
      <c r="L31" s="284">
        <v>0</v>
      </c>
      <c r="M31" s="284">
        <v>7258</v>
      </c>
      <c r="N31" s="283">
        <v>7258</v>
      </c>
      <c r="O31" s="344">
        <v>7258</v>
      </c>
      <c r="P31" s="284">
        <v>7258</v>
      </c>
      <c r="Q31" s="342">
        <v>0</v>
      </c>
      <c r="R31" s="284">
        <v>0</v>
      </c>
      <c r="S31" s="284">
        <v>0</v>
      </c>
      <c r="T31" s="284">
        <v>7258</v>
      </c>
      <c r="U31" s="347">
        <v>7258</v>
      </c>
      <c r="V31" s="285">
        <v>7258</v>
      </c>
      <c r="W31" s="285">
        <v>7258</v>
      </c>
      <c r="X31" s="388">
        <f>'FY18'!Q31</f>
        <v>13690</v>
      </c>
      <c r="Y31" s="285">
        <v>7258</v>
      </c>
      <c r="Z31" s="357">
        <v>7258</v>
      </c>
      <c r="AA31" s="286">
        <v>7258</v>
      </c>
      <c r="AB31" s="286">
        <f>'FY22'!U31</f>
        <v>7258</v>
      </c>
      <c r="AC31" s="286">
        <f>'FY23'!R31</f>
        <v>7258</v>
      </c>
      <c r="AE31" s="302"/>
    </row>
    <row r="32" spans="1:31" x14ac:dyDescent="0.2">
      <c r="A32" s="279" t="s">
        <v>39</v>
      </c>
      <c r="B32" s="282">
        <v>28983</v>
      </c>
      <c r="C32" s="282">
        <v>26374</v>
      </c>
      <c r="D32" s="282">
        <v>19821</v>
      </c>
      <c r="E32" s="282">
        <v>14083</v>
      </c>
      <c r="F32" s="282">
        <v>13690</v>
      </c>
      <c r="G32" s="282">
        <v>13690</v>
      </c>
      <c r="H32" s="282">
        <v>13690</v>
      </c>
      <c r="I32" s="283">
        <v>13690</v>
      </c>
      <c r="J32" s="283">
        <v>13690</v>
      </c>
      <c r="K32" s="283">
        <v>16378</v>
      </c>
      <c r="L32" s="283">
        <v>23357</v>
      </c>
      <c r="M32" s="283">
        <v>16662</v>
      </c>
      <c r="N32" s="283">
        <v>13690</v>
      </c>
      <c r="O32" s="344">
        <v>13690</v>
      </c>
      <c r="P32" s="284">
        <v>22308</v>
      </c>
      <c r="Q32" s="342">
        <v>22468</v>
      </c>
      <c r="R32" s="284">
        <v>21228</v>
      </c>
      <c r="S32" s="284">
        <v>13953</v>
      </c>
      <c r="T32" s="284">
        <v>15057</v>
      </c>
      <c r="U32" s="347">
        <v>17095</v>
      </c>
      <c r="V32" s="285">
        <v>16726</v>
      </c>
      <c r="W32" s="285">
        <v>19837</v>
      </c>
      <c r="X32" s="388">
        <f>'FY18'!Q32</f>
        <v>22114</v>
      </c>
      <c r="Y32" s="285">
        <v>15704</v>
      </c>
      <c r="Z32" s="357">
        <v>20701</v>
      </c>
      <c r="AA32" s="286">
        <v>16792</v>
      </c>
      <c r="AB32" s="286">
        <f>'FY22'!U32</f>
        <v>18487</v>
      </c>
      <c r="AC32" s="286">
        <f>'FY23'!R32</f>
        <v>20852</v>
      </c>
      <c r="AE32" s="302"/>
    </row>
    <row r="33" spans="1:31" x14ac:dyDescent="0.2">
      <c r="A33" s="279" t="s">
        <v>40</v>
      </c>
      <c r="B33" s="282">
        <v>46819</v>
      </c>
      <c r="C33" s="282">
        <v>42604</v>
      </c>
      <c r="D33" s="282">
        <v>32019</v>
      </c>
      <c r="E33" s="282">
        <v>22749</v>
      </c>
      <c r="F33" s="282">
        <v>22115</v>
      </c>
      <c r="G33" s="282">
        <v>22115</v>
      </c>
      <c r="H33" s="282">
        <v>22114</v>
      </c>
      <c r="I33" s="283">
        <v>22114</v>
      </c>
      <c r="J33" s="283">
        <v>22114</v>
      </c>
      <c r="K33" s="283">
        <v>26456</v>
      </c>
      <c r="L33" s="283">
        <v>37731</v>
      </c>
      <c r="M33" s="283">
        <v>26915</v>
      </c>
      <c r="N33" s="283">
        <v>22114</v>
      </c>
      <c r="O33" s="344">
        <v>22114</v>
      </c>
      <c r="P33" s="284">
        <v>36036</v>
      </c>
      <c r="Q33" s="342">
        <v>36292</v>
      </c>
      <c r="R33" s="284">
        <v>34291</v>
      </c>
      <c r="S33" s="284">
        <v>22540</v>
      </c>
      <c r="T33" s="284">
        <v>24323</v>
      </c>
      <c r="U33" s="347">
        <v>27614</v>
      </c>
      <c r="V33" s="285">
        <v>27019</v>
      </c>
      <c r="W33" s="285">
        <v>32043</v>
      </c>
      <c r="X33" s="388">
        <f>'FY18'!Q33</f>
        <v>30538</v>
      </c>
      <c r="Y33" s="285">
        <v>25368</v>
      </c>
      <c r="Z33" s="357">
        <v>33439</v>
      </c>
      <c r="AA33" s="286">
        <v>27122</v>
      </c>
      <c r="AB33" s="286">
        <f>'FY22'!U33</f>
        <v>22114</v>
      </c>
      <c r="AC33" s="286">
        <f>'FY23'!R33</f>
        <v>0</v>
      </c>
      <c r="AE33" s="302"/>
    </row>
    <row r="34" spans="1:31" x14ac:dyDescent="0.2">
      <c r="A34" s="279" t="s">
        <v>41</v>
      </c>
      <c r="B34" s="282">
        <v>57825</v>
      </c>
      <c r="C34" s="282">
        <v>58834</v>
      </c>
      <c r="D34" s="282">
        <v>44217</v>
      </c>
      <c r="E34" s="282">
        <v>31415</v>
      </c>
      <c r="F34" s="282">
        <v>30540</v>
      </c>
      <c r="G34" s="282">
        <v>30540</v>
      </c>
      <c r="H34" s="282">
        <v>30538</v>
      </c>
      <c r="I34" s="283">
        <v>30538</v>
      </c>
      <c r="J34" s="283">
        <v>30538</v>
      </c>
      <c r="K34" s="283">
        <v>36533</v>
      </c>
      <c r="L34" s="283">
        <v>52105</v>
      </c>
      <c r="M34" s="283">
        <v>37168</v>
      </c>
      <c r="N34" s="283">
        <v>30538</v>
      </c>
      <c r="O34" s="344">
        <v>30538</v>
      </c>
      <c r="P34" s="284">
        <v>49764</v>
      </c>
      <c r="Q34" s="342">
        <v>50118</v>
      </c>
      <c r="R34" s="284">
        <v>47354</v>
      </c>
      <c r="S34" s="284">
        <v>31127</v>
      </c>
      <c r="T34" s="284">
        <v>33588</v>
      </c>
      <c r="U34" s="347">
        <v>30538</v>
      </c>
      <c r="V34" s="285">
        <v>37311</v>
      </c>
      <c r="W34" s="285">
        <v>44250</v>
      </c>
      <c r="X34" s="388">
        <f>'FY18'!Q34</f>
        <v>7258</v>
      </c>
      <c r="Y34" s="285">
        <v>35031</v>
      </c>
      <c r="Z34" s="357">
        <v>43240</v>
      </c>
      <c r="AA34" s="286">
        <v>36354</v>
      </c>
      <c r="AB34" s="286">
        <f>'FY22'!U34</f>
        <v>41239</v>
      </c>
      <c r="AC34" s="286">
        <f>'FY23'!R34</f>
        <v>42784</v>
      </c>
      <c r="AE34" s="302"/>
    </row>
    <row r="35" spans="1:31" x14ac:dyDescent="0.2">
      <c r="A35" s="279" t="s">
        <v>42</v>
      </c>
      <c r="B35" s="282">
        <v>7258</v>
      </c>
      <c r="C35" s="282">
        <v>7258</v>
      </c>
      <c r="D35" s="282">
        <v>7258</v>
      </c>
      <c r="E35" s="282">
        <v>7258</v>
      </c>
      <c r="F35" s="282">
        <v>7258</v>
      </c>
      <c r="G35" s="282">
        <v>7258</v>
      </c>
      <c r="H35" s="282">
        <v>7258</v>
      </c>
      <c r="I35" s="283">
        <v>7258</v>
      </c>
      <c r="J35" s="283">
        <v>7258</v>
      </c>
      <c r="K35" s="283">
        <v>7258</v>
      </c>
      <c r="L35" s="283">
        <v>7258</v>
      </c>
      <c r="M35" s="283">
        <v>7258</v>
      </c>
      <c r="N35" s="283">
        <v>7258</v>
      </c>
      <c r="O35" s="344">
        <v>7258</v>
      </c>
      <c r="P35" s="284">
        <v>7258</v>
      </c>
      <c r="Q35" s="342">
        <v>0</v>
      </c>
      <c r="R35" s="284">
        <v>7258</v>
      </c>
      <c r="S35" s="284">
        <v>7258</v>
      </c>
      <c r="T35" s="284">
        <v>0</v>
      </c>
      <c r="U35" s="347">
        <v>0</v>
      </c>
      <c r="V35" s="285">
        <v>0</v>
      </c>
      <c r="W35" s="285">
        <v>0</v>
      </c>
      <c r="X35" s="388">
        <f>'FY18'!Q35</f>
        <v>7258</v>
      </c>
      <c r="Y35" s="285">
        <v>0</v>
      </c>
      <c r="Z35" s="357">
        <v>0</v>
      </c>
      <c r="AA35" s="286">
        <v>0</v>
      </c>
      <c r="AB35" s="286">
        <f>'FY22'!U35</f>
        <v>0</v>
      </c>
      <c r="AC35" s="286">
        <f>'FY23'!R35</f>
        <v>0</v>
      </c>
      <c r="AE35" s="302"/>
    </row>
    <row r="36" spans="1:31" x14ac:dyDescent="0.2">
      <c r="A36" s="279" t="s">
        <v>43</v>
      </c>
      <c r="B36" s="282">
        <v>7258</v>
      </c>
      <c r="C36" s="282">
        <v>7258</v>
      </c>
      <c r="D36" s="282">
        <v>7258</v>
      </c>
      <c r="E36" s="282">
        <v>7258</v>
      </c>
      <c r="F36" s="282">
        <v>7258</v>
      </c>
      <c r="G36" s="282">
        <v>7258</v>
      </c>
      <c r="H36" s="282">
        <v>7258</v>
      </c>
      <c r="I36" s="283">
        <v>7258</v>
      </c>
      <c r="J36" s="283">
        <v>7258</v>
      </c>
      <c r="K36" s="283">
        <v>7258</v>
      </c>
      <c r="L36" s="283">
        <v>7258</v>
      </c>
      <c r="M36" s="283">
        <v>7258</v>
      </c>
      <c r="N36" s="283">
        <v>7258</v>
      </c>
      <c r="O36" s="344">
        <v>7258</v>
      </c>
      <c r="P36" s="284">
        <v>7258</v>
      </c>
      <c r="Q36" s="342">
        <v>7258</v>
      </c>
      <c r="R36" s="284">
        <v>7258</v>
      </c>
      <c r="S36" s="284">
        <v>7258</v>
      </c>
      <c r="T36" s="284">
        <v>7258</v>
      </c>
      <c r="U36" s="347">
        <v>7258</v>
      </c>
      <c r="V36" s="285">
        <v>7258</v>
      </c>
      <c r="W36" s="285">
        <v>7258</v>
      </c>
      <c r="X36" s="388">
        <f>'FY18'!Q36</f>
        <v>43175</v>
      </c>
      <c r="Y36" s="285">
        <v>7258</v>
      </c>
      <c r="Z36" s="357">
        <v>7258</v>
      </c>
      <c r="AA36" s="286">
        <v>7258</v>
      </c>
      <c r="AB36" s="286">
        <f>'FY22'!U36</f>
        <v>7258</v>
      </c>
      <c r="AC36" s="286">
        <f>'FY23'!R36</f>
        <v>7258</v>
      </c>
      <c r="AE36" s="302"/>
    </row>
    <row r="37" spans="1:31" x14ac:dyDescent="0.2">
      <c r="A37" s="279" t="s">
        <v>44</v>
      </c>
      <c r="B37" s="282">
        <v>91407</v>
      </c>
      <c r="C37" s="282">
        <v>83179</v>
      </c>
      <c r="D37" s="282">
        <v>62513</v>
      </c>
      <c r="E37" s="282">
        <v>44415</v>
      </c>
      <c r="F37" s="282">
        <v>43177</v>
      </c>
      <c r="G37" s="282">
        <v>43177</v>
      </c>
      <c r="H37" s="282">
        <v>43175</v>
      </c>
      <c r="I37" s="283">
        <v>43175</v>
      </c>
      <c r="J37" s="283">
        <v>43175</v>
      </c>
      <c r="K37" s="283">
        <v>51651</v>
      </c>
      <c r="L37" s="283">
        <v>73665</v>
      </c>
      <c r="M37" s="283">
        <v>52548</v>
      </c>
      <c r="N37" s="283">
        <v>43175</v>
      </c>
      <c r="O37" s="344">
        <v>43175</v>
      </c>
      <c r="P37" s="284">
        <v>70356</v>
      </c>
      <c r="Q37" s="342">
        <v>70856</v>
      </c>
      <c r="R37" s="284">
        <v>66949</v>
      </c>
      <c r="S37" s="284">
        <v>44007</v>
      </c>
      <c r="T37" s="284">
        <v>47487</v>
      </c>
      <c r="U37" s="347">
        <v>53914</v>
      </c>
      <c r="V37" s="285">
        <v>52750</v>
      </c>
      <c r="W37" s="285">
        <v>62561</v>
      </c>
      <c r="X37" s="388">
        <f>'FY18'!Q37</f>
        <v>142160</v>
      </c>
      <c r="Y37" s="285">
        <v>49527</v>
      </c>
      <c r="Z37" s="357">
        <v>65288</v>
      </c>
      <c r="AA37" s="286">
        <v>52951</v>
      </c>
      <c r="AB37" s="286">
        <f>'FY22'!U37</f>
        <v>58304</v>
      </c>
      <c r="AC37" s="286">
        <f>'FY23'!R37</f>
        <v>65762</v>
      </c>
      <c r="AE37" s="302"/>
    </row>
    <row r="38" spans="1:31" x14ac:dyDescent="0.2">
      <c r="A38" s="279" t="s">
        <v>120</v>
      </c>
      <c r="B38" s="282">
        <v>237422</v>
      </c>
      <c r="C38" s="282">
        <v>273881</v>
      </c>
      <c r="D38" s="282">
        <v>205837</v>
      </c>
      <c r="E38" s="282">
        <v>146243</v>
      </c>
      <c r="F38" s="282">
        <v>142169</v>
      </c>
      <c r="G38" s="282">
        <v>142169</v>
      </c>
      <c r="H38" s="282">
        <v>142160</v>
      </c>
      <c r="I38" s="283">
        <v>142160</v>
      </c>
      <c r="J38" s="283">
        <v>142160</v>
      </c>
      <c r="K38" s="283">
        <v>142160</v>
      </c>
      <c r="L38" s="283">
        <v>224012</v>
      </c>
      <c r="M38" s="283">
        <v>173025</v>
      </c>
      <c r="N38" s="283">
        <v>142160</v>
      </c>
      <c r="O38" s="344">
        <v>142160</v>
      </c>
      <c r="P38" s="284">
        <v>178437</v>
      </c>
      <c r="Q38" s="342">
        <v>221808</v>
      </c>
      <c r="R38" s="284">
        <v>220441</v>
      </c>
      <c r="S38" s="284">
        <v>144901</v>
      </c>
      <c r="T38" s="284">
        <v>156359</v>
      </c>
      <c r="U38" s="347">
        <v>63460</v>
      </c>
      <c r="V38" s="285">
        <v>173690</v>
      </c>
      <c r="W38" s="285">
        <v>205990</v>
      </c>
      <c r="X38" s="388">
        <f>'FY18'!Q38</f>
        <v>24220</v>
      </c>
      <c r="Y38" s="285">
        <v>120160</v>
      </c>
      <c r="Z38" s="357">
        <v>142160</v>
      </c>
      <c r="AA38" s="286">
        <v>115236</v>
      </c>
      <c r="AB38" s="286">
        <f>'FY22'!U38</f>
        <v>18680</v>
      </c>
      <c r="AC38" s="286">
        <f>'FY23'!R38</f>
        <v>0</v>
      </c>
      <c r="AE38" s="302"/>
    </row>
    <row r="39" spans="1:31" x14ac:dyDescent="0.2">
      <c r="A39" s="279" t="s">
        <v>46</v>
      </c>
      <c r="B39" s="282">
        <v>51278</v>
      </c>
      <c r="C39" s="282">
        <v>46661</v>
      </c>
      <c r="D39" s="282">
        <v>35069</v>
      </c>
      <c r="E39" s="282">
        <v>24915</v>
      </c>
      <c r="F39" s="282">
        <v>24221</v>
      </c>
      <c r="G39" s="282">
        <v>24221</v>
      </c>
      <c r="H39" s="282">
        <v>24220</v>
      </c>
      <c r="I39" s="283">
        <v>24220</v>
      </c>
      <c r="J39" s="283">
        <v>24220</v>
      </c>
      <c r="K39" s="283">
        <v>28975</v>
      </c>
      <c r="L39" s="283">
        <v>41324</v>
      </c>
      <c r="M39" s="283">
        <v>29478</v>
      </c>
      <c r="N39" s="283">
        <v>24220</v>
      </c>
      <c r="O39" s="344">
        <v>24220</v>
      </c>
      <c r="P39" s="284">
        <v>39468</v>
      </c>
      <c r="Q39" s="342">
        <v>39749</v>
      </c>
      <c r="R39" s="284">
        <v>37556</v>
      </c>
      <c r="S39" s="284">
        <v>24687</v>
      </c>
      <c r="T39" s="284">
        <v>26639</v>
      </c>
      <c r="U39" s="347">
        <v>30244</v>
      </c>
      <c r="V39" s="285">
        <v>29592</v>
      </c>
      <c r="W39" s="285">
        <v>35095</v>
      </c>
      <c r="X39" s="388">
        <f>'FY18'!Q39</f>
        <v>7258</v>
      </c>
      <c r="Y39" s="285">
        <v>27783</v>
      </c>
      <c r="Z39" s="357">
        <v>36625</v>
      </c>
      <c r="AA39" s="286">
        <v>29704</v>
      </c>
      <c r="AB39" s="286">
        <f>'FY22'!U39</f>
        <v>32707</v>
      </c>
      <c r="AC39" s="286">
        <f>'FY23'!R39</f>
        <v>36891</v>
      </c>
      <c r="AE39" s="302"/>
    </row>
    <row r="40" spans="1:31" x14ac:dyDescent="0.2">
      <c r="A40" s="279" t="s">
        <v>474</v>
      </c>
      <c r="B40" s="282">
        <v>7258</v>
      </c>
      <c r="C40" s="282">
        <v>7258</v>
      </c>
      <c r="D40" s="282">
        <v>7258</v>
      </c>
      <c r="E40" s="282">
        <v>7258</v>
      </c>
      <c r="F40" s="282">
        <v>7258</v>
      </c>
      <c r="G40" s="282">
        <v>7258</v>
      </c>
      <c r="H40" s="282">
        <v>7258</v>
      </c>
      <c r="I40" s="283">
        <v>7258</v>
      </c>
      <c r="J40" s="283">
        <v>7258</v>
      </c>
      <c r="K40" s="284">
        <v>0</v>
      </c>
      <c r="L40" s="284">
        <v>0</v>
      </c>
      <c r="M40" s="284">
        <v>7258</v>
      </c>
      <c r="N40" s="283">
        <v>7258</v>
      </c>
      <c r="O40" s="344">
        <v>7258</v>
      </c>
      <c r="P40" s="284">
        <v>0</v>
      </c>
      <c r="Q40" s="342">
        <v>0</v>
      </c>
      <c r="R40" s="284">
        <v>0</v>
      </c>
      <c r="S40" s="284">
        <v>7258</v>
      </c>
      <c r="T40" s="284">
        <v>0</v>
      </c>
      <c r="U40" s="347">
        <v>0</v>
      </c>
      <c r="V40" s="285">
        <v>0</v>
      </c>
      <c r="W40" s="285">
        <v>0</v>
      </c>
      <c r="X40" s="388">
        <f>'FY18'!Q40</f>
        <v>16849</v>
      </c>
      <c r="Y40" s="285">
        <v>0</v>
      </c>
      <c r="Z40" s="357">
        <v>0</v>
      </c>
      <c r="AA40" s="286">
        <v>0</v>
      </c>
      <c r="AB40" s="286">
        <f>'FY22'!U40</f>
        <v>0</v>
      </c>
      <c r="AC40" s="286">
        <f>'FY23'!R40</f>
        <v>0</v>
      </c>
      <c r="AE40" s="302"/>
    </row>
    <row r="41" spans="1:31" x14ac:dyDescent="0.2">
      <c r="A41" s="279" t="s">
        <v>49</v>
      </c>
      <c r="B41" s="282">
        <v>26754</v>
      </c>
      <c r="C41" s="282">
        <v>24345</v>
      </c>
      <c r="D41" s="282">
        <v>18297</v>
      </c>
      <c r="E41" s="282">
        <v>12999</v>
      </c>
      <c r="F41" s="282">
        <v>12637</v>
      </c>
      <c r="G41" s="282">
        <v>12637</v>
      </c>
      <c r="H41" s="282">
        <v>12636</v>
      </c>
      <c r="I41" s="283">
        <v>12636</v>
      </c>
      <c r="J41" s="283">
        <v>12636</v>
      </c>
      <c r="K41" s="283">
        <v>15117</v>
      </c>
      <c r="L41" s="283">
        <v>13953</v>
      </c>
      <c r="M41" s="283">
        <v>15380</v>
      </c>
      <c r="N41" s="283">
        <v>12636</v>
      </c>
      <c r="O41" s="344">
        <v>12636</v>
      </c>
      <c r="P41" s="284">
        <v>0</v>
      </c>
      <c r="Q41" s="342">
        <v>0</v>
      </c>
      <c r="R41" s="284">
        <v>0</v>
      </c>
      <c r="S41" s="284">
        <v>0</v>
      </c>
      <c r="T41" s="284">
        <v>0</v>
      </c>
      <c r="U41" s="347">
        <v>0</v>
      </c>
      <c r="V41" s="285">
        <v>0</v>
      </c>
      <c r="W41" s="285">
        <v>0</v>
      </c>
      <c r="X41" s="388">
        <f>'FY18'!Q41</f>
        <v>12636</v>
      </c>
      <c r="Y41" s="285">
        <v>0</v>
      </c>
      <c r="Z41" s="357">
        <v>0</v>
      </c>
      <c r="AA41" s="286">
        <v>0</v>
      </c>
      <c r="AB41" s="286">
        <f>'FY22'!U41</f>
        <v>0</v>
      </c>
      <c r="AC41" s="286">
        <f>'FY23'!R41</f>
        <v>0</v>
      </c>
      <c r="AE41" s="302"/>
    </row>
    <row r="42" spans="1:31" x14ac:dyDescent="0.2">
      <c r="A42" s="279" t="s">
        <v>50</v>
      </c>
      <c r="B42" s="282">
        <v>31213</v>
      </c>
      <c r="C42" s="282">
        <v>28403</v>
      </c>
      <c r="D42" s="282">
        <v>21346</v>
      </c>
      <c r="E42" s="282">
        <v>15166</v>
      </c>
      <c r="F42" s="282">
        <v>14743</v>
      </c>
      <c r="G42" s="282">
        <v>14743</v>
      </c>
      <c r="H42" s="282">
        <v>14743</v>
      </c>
      <c r="I42" s="283">
        <v>14743</v>
      </c>
      <c r="J42" s="283">
        <v>14743</v>
      </c>
      <c r="K42" s="283">
        <v>17637</v>
      </c>
      <c r="L42" s="283">
        <v>25154</v>
      </c>
      <c r="M42" s="283">
        <v>17943</v>
      </c>
      <c r="N42" s="283">
        <v>14743</v>
      </c>
      <c r="O42" s="344">
        <v>14743</v>
      </c>
      <c r="P42" s="284">
        <v>24025</v>
      </c>
      <c r="Q42" s="342">
        <v>24195</v>
      </c>
      <c r="R42" s="284">
        <v>22861</v>
      </c>
      <c r="S42" s="284">
        <v>15027</v>
      </c>
      <c r="T42" s="284">
        <v>16216</v>
      </c>
      <c r="U42" s="347">
        <v>18410</v>
      </c>
      <c r="V42" s="285">
        <v>18013</v>
      </c>
      <c r="W42" s="285">
        <v>21362</v>
      </c>
      <c r="X42" s="388">
        <f>'FY18'!Q42</f>
        <v>14743</v>
      </c>
      <c r="Y42" s="285">
        <v>16912</v>
      </c>
      <c r="Z42" s="357">
        <v>22293</v>
      </c>
      <c r="AA42" s="286">
        <v>16035</v>
      </c>
      <c r="AB42" s="286">
        <f>'FY22'!U42</f>
        <v>19909</v>
      </c>
      <c r="AC42" s="286">
        <f>'FY23'!R42</f>
        <v>22455</v>
      </c>
      <c r="AE42" s="302"/>
    </row>
    <row r="43" spans="1:31" x14ac:dyDescent="0.2">
      <c r="A43" s="279" t="s">
        <v>51</v>
      </c>
      <c r="B43" s="282">
        <v>15606</v>
      </c>
      <c r="C43" s="282">
        <v>14201</v>
      </c>
      <c r="D43" s="282">
        <v>10673</v>
      </c>
      <c r="E43" s="282">
        <v>7583</v>
      </c>
      <c r="F43" s="282">
        <v>7372</v>
      </c>
      <c r="G43" s="282">
        <v>7372</v>
      </c>
      <c r="H43" s="282">
        <v>7371</v>
      </c>
      <c r="I43" s="283">
        <v>7371</v>
      </c>
      <c r="J43" s="283">
        <v>7371</v>
      </c>
      <c r="K43" s="284">
        <v>0</v>
      </c>
      <c r="L43" s="284">
        <v>12577</v>
      </c>
      <c r="M43" s="284">
        <v>8972</v>
      </c>
      <c r="N43" s="283">
        <v>7371</v>
      </c>
      <c r="O43" s="344">
        <v>7371</v>
      </c>
      <c r="P43" s="284">
        <v>0</v>
      </c>
      <c r="Q43" s="342">
        <v>0</v>
      </c>
      <c r="R43" s="284">
        <v>0</v>
      </c>
      <c r="S43" s="284">
        <v>7513</v>
      </c>
      <c r="T43" s="284">
        <v>0</v>
      </c>
      <c r="U43" s="347">
        <v>0</v>
      </c>
      <c r="V43" s="285">
        <v>0</v>
      </c>
      <c r="W43" s="285">
        <v>0</v>
      </c>
      <c r="X43" s="388">
        <f>'FY18'!Q43</f>
        <v>7371</v>
      </c>
      <c r="Y43" s="285">
        <v>0</v>
      </c>
      <c r="Z43" s="357">
        <v>0</v>
      </c>
      <c r="AA43" s="286">
        <v>0</v>
      </c>
      <c r="AB43" s="286">
        <f>'FY22'!U43</f>
        <v>0</v>
      </c>
      <c r="AC43" s="286">
        <f>'FY23'!R43</f>
        <v>0</v>
      </c>
      <c r="AE43" s="302"/>
    </row>
    <row r="44" spans="1:31" x14ac:dyDescent="0.2">
      <c r="A44" s="279" t="s">
        <v>52</v>
      </c>
      <c r="B44" s="282">
        <v>7258</v>
      </c>
      <c r="C44" s="282">
        <v>7258</v>
      </c>
      <c r="D44" s="282">
        <v>7258</v>
      </c>
      <c r="E44" s="282">
        <v>7258</v>
      </c>
      <c r="F44" s="282">
        <v>7258</v>
      </c>
      <c r="G44" s="282">
        <v>7258</v>
      </c>
      <c r="H44" s="282">
        <v>7258</v>
      </c>
      <c r="I44" s="283">
        <v>7258</v>
      </c>
      <c r="J44" s="283">
        <v>7258</v>
      </c>
      <c r="K44" s="283">
        <v>7258</v>
      </c>
      <c r="L44" s="283">
        <v>7258</v>
      </c>
      <c r="M44" s="283">
        <v>7258</v>
      </c>
      <c r="N44" s="283">
        <v>7258</v>
      </c>
      <c r="O44" s="344">
        <v>7258</v>
      </c>
      <c r="P44" s="284">
        <v>7258</v>
      </c>
      <c r="Q44" s="342">
        <v>0</v>
      </c>
      <c r="R44" s="284">
        <v>0</v>
      </c>
      <c r="S44" s="284">
        <v>7258</v>
      </c>
      <c r="T44" s="284">
        <v>0</v>
      </c>
      <c r="U44" s="347">
        <v>0</v>
      </c>
      <c r="V44" s="285">
        <v>0</v>
      </c>
      <c r="W44" s="285">
        <v>0</v>
      </c>
      <c r="X44" s="388">
        <f>'FY18'!Q44</f>
        <v>7258</v>
      </c>
      <c r="Y44" s="285">
        <v>0</v>
      </c>
      <c r="Z44" s="357">
        <v>0</v>
      </c>
      <c r="AA44" s="286">
        <v>1500</v>
      </c>
      <c r="AB44" s="286">
        <f>'FY22'!U44</f>
        <v>0</v>
      </c>
      <c r="AC44" s="286">
        <f>'FY23'!R44</f>
        <v>500</v>
      </c>
      <c r="AE44" s="302"/>
    </row>
    <row r="45" spans="1:31" x14ac:dyDescent="0.2">
      <c r="A45" s="279" t="s">
        <v>53</v>
      </c>
      <c r="B45" s="287">
        <v>26754</v>
      </c>
      <c r="C45" s="287">
        <v>24345</v>
      </c>
      <c r="D45" s="287">
        <v>18297</v>
      </c>
      <c r="E45" s="287">
        <v>12999</v>
      </c>
      <c r="F45" s="287">
        <v>12637</v>
      </c>
      <c r="G45" s="287">
        <v>12637</v>
      </c>
      <c r="H45" s="287">
        <v>12636</v>
      </c>
      <c r="I45" s="287">
        <v>12636</v>
      </c>
      <c r="J45" s="287">
        <v>12636</v>
      </c>
      <c r="K45" s="287">
        <v>15117</v>
      </c>
      <c r="L45" s="287">
        <v>21560</v>
      </c>
      <c r="M45" s="287">
        <v>15380</v>
      </c>
      <c r="N45" s="287">
        <v>12636</v>
      </c>
      <c r="O45" s="295">
        <v>12636</v>
      </c>
      <c r="P45" s="288">
        <v>20593</v>
      </c>
      <c r="Q45" s="292">
        <v>20738</v>
      </c>
      <c r="R45" s="288">
        <v>19594</v>
      </c>
      <c r="S45" s="288">
        <v>12880</v>
      </c>
      <c r="T45" s="288">
        <v>13898</v>
      </c>
      <c r="U45" s="348">
        <v>15779</v>
      </c>
      <c r="V45" s="289">
        <v>15439</v>
      </c>
      <c r="W45" s="289">
        <v>18310</v>
      </c>
      <c r="X45" s="389">
        <f>'FY18'!Q45</f>
        <v>12636</v>
      </c>
      <c r="Y45" s="289">
        <v>14495</v>
      </c>
      <c r="Z45" s="359">
        <v>19108</v>
      </c>
      <c r="AA45" s="290">
        <v>15498</v>
      </c>
      <c r="AB45" s="403">
        <f>'FY22'!U45</f>
        <v>17064</v>
      </c>
      <c r="AC45" s="403">
        <f>'FY23'!R45</f>
        <v>19248</v>
      </c>
      <c r="AE45" s="302"/>
    </row>
    <row r="46" spans="1:31" x14ac:dyDescent="0.2">
      <c r="A46" s="279" t="s">
        <v>55</v>
      </c>
      <c r="B46" s="287">
        <f t="shared" ref="B46:AB46" si="0">SUM(B6:B45)</f>
        <v>2167160</v>
      </c>
      <c r="C46" s="287">
        <f t="shared" si="0"/>
        <v>2100001</v>
      </c>
      <c r="D46" s="287">
        <f t="shared" si="0"/>
        <v>1600000</v>
      </c>
      <c r="E46" s="287">
        <f t="shared" si="0"/>
        <v>1164934</v>
      </c>
      <c r="F46" s="287">
        <f t="shared" si="0"/>
        <v>1134999</v>
      </c>
      <c r="G46" s="287">
        <f t="shared" si="0"/>
        <v>1117257</v>
      </c>
      <c r="H46" s="287">
        <f t="shared" si="0"/>
        <v>1117192</v>
      </c>
      <c r="I46" s="287">
        <f t="shared" si="0"/>
        <v>1117192</v>
      </c>
      <c r="J46" s="287">
        <f t="shared" si="0"/>
        <v>1117192</v>
      </c>
      <c r="K46" s="287">
        <f t="shared" si="0"/>
        <v>1193801</v>
      </c>
      <c r="L46" s="287">
        <f t="shared" si="0"/>
        <v>1717751</v>
      </c>
      <c r="M46" s="287">
        <f t="shared" si="0"/>
        <v>1343991</v>
      </c>
      <c r="N46" s="287">
        <f t="shared" si="0"/>
        <v>1117192</v>
      </c>
      <c r="O46" s="295">
        <f t="shared" si="0"/>
        <v>1117192</v>
      </c>
      <c r="P46" s="287">
        <f t="shared" si="0"/>
        <v>1570787</v>
      </c>
      <c r="Q46" s="295">
        <f t="shared" si="0"/>
        <v>1520889</v>
      </c>
      <c r="R46" s="287">
        <f t="shared" si="0"/>
        <v>1498212.017218543</v>
      </c>
      <c r="S46" s="287">
        <f t="shared" si="0"/>
        <v>1117195</v>
      </c>
      <c r="T46" s="287">
        <f t="shared" si="0"/>
        <v>1117195</v>
      </c>
      <c r="U46" s="351">
        <f t="shared" si="0"/>
        <v>1117195</v>
      </c>
      <c r="V46" s="287">
        <f t="shared" si="0"/>
        <v>1244201</v>
      </c>
      <c r="W46" s="287">
        <f t="shared" si="0"/>
        <v>1361885</v>
      </c>
      <c r="X46" s="295">
        <f t="shared" si="0"/>
        <v>1117195</v>
      </c>
      <c r="Y46" s="287">
        <f t="shared" si="0"/>
        <v>1117195</v>
      </c>
      <c r="Z46" s="287">
        <f t="shared" si="0"/>
        <v>1525428</v>
      </c>
      <c r="AA46" s="287">
        <f t="shared" si="0"/>
        <v>1207295</v>
      </c>
      <c r="AB46" s="287">
        <f t="shared" si="0"/>
        <v>1207913</v>
      </c>
      <c r="AC46" s="287">
        <f t="shared" ref="AC46" si="1">SUM(AC6:AC45)</f>
        <v>1242195</v>
      </c>
    </row>
    <row r="47" spans="1:31" x14ac:dyDescent="0.2">
      <c r="B47" s="282"/>
      <c r="C47" s="282"/>
      <c r="D47" s="282"/>
      <c r="E47" s="282"/>
      <c r="F47" s="282"/>
      <c r="G47" s="282"/>
      <c r="H47" s="282"/>
      <c r="I47" s="282"/>
      <c r="J47" s="282"/>
      <c r="K47" s="282"/>
      <c r="L47" s="282"/>
      <c r="M47" s="282"/>
      <c r="N47" s="282"/>
      <c r="O47" s="291"/>
      <c r="P47" s="282"/>
      <c r="Q47" s="291"/>
      <c r="R47" s="282"/>
      <c r="S47" s="282"/>
      <c r="T47" s="282"/>
      <c r="U47" s="352"/>
      <c r="V47" s="282"/>
      <c r="W47" s="282"/>
      <c r="X47" s="291"/>
      <c r="Y47" s="282"/>
      <c r="Z47" s="282"/>
      <c r="AA47" s="282"/>
      <c r="AB47" s="282"/>
      <c r="AC47" s="282"/>
    </row>
    <row r="48" spans="1:31" x14ac:dyDescent="0.2">
      <c r="A48" s="280" t="s">
        <v>416</v>
      </c>
      <c r="C48" s="280"/>
    </row>
    <row r="49" spans="1:31" x14ac:dyDescent="0.2">
      <c r="A49" s="279" t="s">
        <v>15</v>
      </c>
      <c r="B49" s="352">
        <v>95867</v>
      </c>
      <c r="C49" s="352">
        <v>87226</v>
      </c>
      <c r="D49" s="352">
        <v>65517</v>
      </c>
      <c r="E49" s="352">
        <v>45178</v>
      </c>
      <c r="F49" s="352">
        <v>43932</v>
      </c>
      <c r="G49" s="352">
        <v>44946</v>
      </c>
      <c r="H49" s="352">
        <v>44668</v>
      </c>
      <c r="I49" s="369">
        <v>45281</v>
      </c>
      <c r="J49" s="352">
        <v>45281</v>
      </c>
      <c r="K49" s="352">
        <v>54225.171000000002</v>
      </c>
      <c r="L49" s="352">
        <v>77036</v>
      </c>
      <c r="M49" s="352">
        <v>54516.777999999998</v>
      </c>
      <c r="N49" s="352">
        <v>45281</v>
      </c>
      <c r="O49" s="293">
        <v>45194</v>
      </c>
      <c r="P49" s="352">
        <v>73562</v>
      </c>
      <c r="Q49" s="293">
        <v>73777.875</v>
      </c>
      <c r="R49" s="353">
        <v>65762</v>
      </c>
      <c r="S49" s="353">
        <v>6100</v>
      </c>
      <c r="T49" s="353">
        <v>21021</v>
      </c>
      <c r="U49" s="353">
        <v>49705</v>
      </c>
      <c r="V49" s="353">
        <v>55324</v>
      </c>
      <c r="W49" s="353">
        <v>61011</v>
      </c>
      <c r="X49" s="383">
        <f>'FY18'!T6</f>
        <v>61101</v>
      </c>
      <c r="Y49" s="353">
        <v>47327</v>
      </c>
      <c r="Z49" s="353">
        <v>67542</v>
      </c>
      <c r="AA49" s="353">
        <v>49359</v>
      </c>
      <c r="AB49" s="353">
        <f>'FY22'!T6</f>
        <v>61148</v>
      </c>
      <c r="AC49" s="353">
        <f>'FY23'!Q6</f>
        <v>31656</v>
      </c>
      <c r="AD49" s="321"/>
      <c r="AE49" s="302"/>
    </row>
    <row r="50" spans="1:31" x14ac:dyDescent="0.2">
      <c r="A50" s="279" t="s">
        <v>16</v>
      </c>
      <c r="B50" s="352">
        <v>185044</v>
      </c>
      <c r="C50" s="352">
        <v>168756</v>
      </c>
      <c r="D50" s="352">
        <v>127062</v>
      </c>
      <c r="E50" s="352">
        <v>89402</v>
      </c>
      <c r="F50" s="352">
        <v>87408</v>
      </c>
      <c r="G50" s="352">
        <v>87408</v>
      </c>
      <c r="H50" s="352">
        <v>87610</v>
      </c>
      <c r="I50" s="369">
        <v>85757</v>
      </c>
      <c r="J50" s="352">
        <v>87402</v>
      </c>
      <c r="K50" s="352">
        <v>104812.378</v>
      </c>
      <c r="L50" s="352">
        <v>149060.40400000001</v>
      </c>
      <c r="M50" s="352">
        <v>106378.431</v>
      </c>
      <c r="N50" s="352">
        <v>87283.239000000001</v>
      </c>
      <c r="O50" s="293">
        <v>87402</v>
      </c>
      <c r="P50" s="352">
        <v>142428</v>
      </c>
      <c r="Q50" s="293">
        <v>143441</v>
      </c>
      <c r="R50" s="353">
        <v>133212</v>
      </c>
      <c r="S50" s="353">
        <v>29363</v>
      </c>
      <c r="T50" s="353">
        <v>94350</v>
      </c>
      <c r="U50" s="353">
        <v>109026</v>
      </c>
      <c r="V50" s="353">
        <v>90977</v>
      </c>
      <c r="W50" s="353">
        <v>126646</v>
      </c>
      <c r="X50" s="383">
        <f>'FY18'!T7</f>
        <v>89681</v>
      </c>
      <c r="Y50" s="353">
        <v>100261</v>
      </c>
      <c r="Z50" s="353">
        <v>142884</v>
      </c>
      <c r="AA50" s="353">
        <v>107193</v>
      </c>
      <c r="AB50" s="353">
        <f>'FY22'!T7</f>
        <v>118027</v>
      </c>
      <c r="AC50" s="353">
        <f>'FY23'!Q7</f>
        <v>133128</v>
      </c>
      <c r="AD50" s="321"/>
      <c r="AE50" s="302"/>
    </row>
    <row r="51" spans="1:31" x14ac:dyDescent="0.2">
      <c r="A51" s="279" t="s">
        <v>17</v>
      </c>
      <c r="B51" s="352">
        <v>0</v>
      </c>
      <c r="C51" s="352">
        <v>0</v>
      </c>
      <c r="D51" s="352">
        <v>0</v>
      </c>
      <c r="E51" s="352">
        <v>0</v>
      </c>
      <c r="F51" s="352">
        <v>0</v>
      </c>
      <c r="G51" s="352">
        <v>0</v>
      </c>
      <c r="H51" s="352">
        <v>0</v>
      </c>
      <c r="I51" s="369">
        <v>0</v>
      </c>
      <c r="J51" s="352">
        <v>0</v>
      </c>
      <c r="K51" s="352">
        <v>0</v>
      </c>
      <c r="L51" s="352">
        <v>0</v>
      </c>
      <c r="M51" s="352">
        <v>0</v>
      </c>
      <c r="N51" s="352">
        <v>0</v>
      </c>
      <c r="O51" s="293">
        <v>0</v>
      </c>
      <c r="P51" s="352">
        <v>0</v>
      </c>
      <c r="Q51" s="293">
        <v>0</v>
      </c>
      <c r="R51" s="353">
        <v>0</v>
      </c>
      <c r="S51" s="353">
        <v>0</v>
      </c>
      <c r="T51" s="353">
        <v>0</v>
      </c>
      <c r="U51" s="353">
        <v>9205</v>
      </c>
      <c r="V51" s="353">
        <v>7333</v>
      </c>
      <c r="W51" s="353">
        <v>6007</v>
      </c>
      <c r="X51" s="383">
        <f>'FY18'!T8</f>
        <v>578</v>
      </c>
      <c r="Y51" s="353">
        <v>7671</v>
      </c>
      <c r="Z51" s="353">
        <v>9490</v>
      </c>
      <c r="AA51" s="353">
        <v>2173</v>
      </c>
      <c r="AB51" s="353">
        <f>'FY22'!T8</f>
        <v>0</v>
      </c>
      <c r="AC51" s="353">
        <f>'FY23'!Q8</f>
        <v>204</v>
      </c>
      <c r="AD51" s="321"/>
      <c r="AE51" s="302"/>
    </row>
    <row r="52" spans="1:31" x14ac:dyDescent="0.2">
      <c r="A52" s="279" t="s">
        <v>18</v>
      </c>
      <c r="B52" s="352">
        <v>24524</v>
      </c>
      <c r="C52" s="352">
        <v>22420</v>
      </c>
      <c r="D52" s="352">
        <v>16796</v>
      </c>
      <c r="E52" s="352">
        <v>11916</v>
      </c>
      <c r="F52" s="352">
        <v>11584</v>
      </c>
      <c r="G52" s="352">
        <v>11584</v>
      </c>
      <c r="H52" s="352">
        <v>11716</v>
      </c>
      <c r="I52" s="369">
        <v>11583</v>
      </c>
      <c r="J52" s="352">
        <v>11571</v>
      </c>
      <c r="K52" s="352">
        <v>11861.842000000001</v>
      </c>
      <c r="L52" s="352">
        <v>19764</v>
      </c>
      <c r="M52" s="352">
        <v>14098</v>
      </c>
      <c r="N52" s="352">
        <v>100.081</v>
      </c>
      <c r="O52" s="293">
        <v>0</v>
      </c>
      <c r="P52" s="352">
        <v>0</v>
      </c>
      <c r="Q52" s="293">
        <v>14560</v>
      </c>
      <c r="R52" s="353">
        <v>0</v>
      </c>
      <c r="S52" s="353">
        <v>26</v>
      </c>
      <c r="T52" s="353">
        <v>7794</v>
      </c>
      <c r="U52" s="353">
        <v>14465</v>
      </c>
      <c r="V52" s="353">
        <v>14154</v>
      </c>
      <c r="W52" s="353">
        <v>16243</v>
      </c>
      <c r="X52" s="383">
        <f>'FY18'!T9</f>
        <v>16785</v>
      </c>
      <c r="Y52" s="353">
        <v>13282</v>
      </c>
      <c r="Z52" s="353">
        <v>17441</v>
      </c>
      <c r="AA52" s="353">
        <v>13791</v>
      </c>
      <c r="AB52" s="353">
        <f>'FY22'!T9</f>
        <v>9737</v>
      </c>
      <c r="AC52" s="353">
        <f>'FY23'!Q9</f>
        <v>17643</v>
      </c>
      <c r="AD52" s="321"/>
      <c r="AE52" s="302"/>
    </row>
    <row r="53" spans="1:31" x14ac:dyDescent="0.2">
      <c r="A53" s="279" t="s">
        <v>19</v>
      </c>
      <c r="B53" s="352">
        <v>17660</v>
      </c>
      <c r="C53" s="352">
        <v>16339</v>
      </c>
      <c r="D53" s="352">
        <v>11413</v>
      </c>
      <c r="E53" s="352">
        <v>8555</v>
      </c>
      <c r="F53" s="352">
        <f>6346+1950</f>
        <v>8296</v>
      </c>
      <c r="G53" s="352">
        <v>8331</v>
      </c>
      <c r="H53" s="352">
        <v>8435</v>
      </c>
      <c r="I53" s="369">
        <v>8424</v>
      </c>
      <c r="J53" s="352">
        <v>8353</v>
      </c>
      <c r="K53" s="352">
        <v>8497.4060000000009</v>
      </c>
      <c r="L53" s="352">
        <v>14347</v>
      </c>
      <c r="M53" s="352">
        <v>10253</v>
      </c>
      <c r="N53" s="352">
        <v>8424</v>
      </c>
      <c r="O53" s="293">
        <v>8424</v>
      </c>
      <c r="P53" s="352">
        <v>13712</v>
      </c>
      <c r="Q53" s="293">
        <v>4637.0739999999996</v>
      </c>
      <c r="R53" s="353">
        <v>0</v>
      </c>
      <c r="S53" s="353">
        <v>8519</v>
      </c>
      <c r="T53" s="353">
        <v>0</v>
      </c>
      <c r="U53" s="353">
        <v>0</v>
      </c>
      <c r="V53" s="353">
        <v>0</v>
      </c>
      <c r="W53" s="353">
        <v>0</v>
      </c>
      <c r="X53" s="383">
        <f>'FY18'!T10</f>
        <v>0</v>
      </c>
      <c r="Y53" s="353">
        <v>9109</v>
      </c>
      <c r="Z53" s="353">
        <v>11972</v>
      </c>
      <c r="AA53" s="353">
        <v>8209</v>
      </c>
      <c r="AB53" s="353">
        <f>'FY22'!T10</f>
        <v>9711</v>
      </c>
      <c r="AC53" s="353">
        <f>'FY23'!Q10</f>
        <v>10898</v>
      </c>
      <c r="AD53" s="321"/>
      <c r="AE53" s="302"/>
    </row>
    <row r="54" spans="1:31" x14ac:dyDescent="0.2">
      <c r="A54" s="279" t="s">
        <v>20</v>
      </c>
      <c r="B54" s="352">
        <v>323268</v>
      </c>
      <c r="C54" s="352">
        <v>294207</v>
      </c>
      <c r="D54" s="352">
        <v>220358</v>
      </c>
      <c r="E54" s="352">
        <v>157076</v>
      </c>
      <c r="F54" s="352">
        <v>122667</v>
      </c>
      <c r="G54" s="352">
        <v>152372</v>
      </c>
      <c r="H54" s="352">
        <v>153277</v>
      </c>
      <c r="I54" s="369">
        <v>152564.326</v>
      </c>
      <c r="J54" s="352">
        <v>152691</v>
      </c>
      <c r="K54" s="352">
        <v>181820.30799999999</v>
      </c>
      <c r="L54" s="352">
        <v>260521</v>
      </c>
      <c r="M54" s="352">
        <v>185841</v>
      </c>
      <c r="N54" s="352">
        <v>152691</v>
      </c>
      <c r="O54" s="293">
        <v>150289.20699999999</v>
      </c>
      <c r="P54" s="352">
        <v>248823</v>
      </c>
      <c r="Q54" s="293">
        <v>250589</v>
      </c>
      <c r="R54" s="353">
        <v>236770</v>
      </c>
      <c r="S54" s="353">
        <v>146872</v>
      </c>
      <c r="T54" s="353">
        <v>167374</v>
      </c>
      <c r="U54" s="353">
        <v>189775</v>
      </c>
      <c r="V54" s="353">
        <v>186556</v>
      </c>
      <c r="W54" s="353">
        <v>182682</v>
      </c>
      <c r="X54" s="383">
        <f>'FY18'!T11</f>
        <v>142120</v>
      </c>
      <c r="Y54" s="353">
        <v>175155</v>
      </c>
      <c r="Z54" s="353">
        <v>309044</v>
      </c>
      <c r="AA54" s="353">
        <v>154754</v>
      </c>
      <c r="AB54" s="353">
        <f>'FY22'!T11</f>
        <v>172474</v>
      </c>
      <c r="AC54" s="353">
        <f>'FY23'!Q11</f>
        <v>232573</v>
      </c>
      <c r="AD54" s="321"/>
      <c r="AE54" s="302"/>
    </row>
    <row r="55" spans="1:31" x14ac:dyDescent="0.2">
      <c r="A55" s="279" t="s">
        <v>21</v>
      </c>
      <c r="B55" s="352">
        <v>53126</v>
      </c>
      <c r="C55" s="352">
        <v>53177</v>
      </c>
      <c r="D55" s="352">
        <v>33751</v>
      </c>
      <c r="E55" s="352">
        <v>23685</v>
      </c>
      <c r="F55" s="352">
        <v>23609</v>
      </c>
      <c r="G55" s="352">
        <v>25237</v>
      </c>
      <c r="H55" s="352">
        <v>24113</v>
      </c>
      <c r="I55" s="369">
        <v>25273</v>
      </c>
      <c r="J55" s="352">
        <v>25061</v>
      </c>
      <c r="K55" s="352">
        <v>30114.153999999999</v>
      </c>
      <c r="L55" s="352">
        <v>43110</v>
      </c>
      <c r="M55" s="352">
        <v>30759.891</v>
      </c>
      <c r="N55" s="352">
        <v>23332.591</v>
      </c>
      <c r="O55" s="293">
        <v>22725</v>
      </c>
      <c r="P55" s="352">
        <v>41185</v>
      </c>
      <c r="Q55" s="293">
        <v>34410.377</v>
      </c>
      <c r="R55" s="353">
        <v>29893</v>
      </c>
      <c r="S55" s="353">
        <v>22684</v>
      </c>
      <c r="T55" s="353">
        <v>26800</v>
      </c>
      <c r="U55" s="353">
        <v>27732</v>
      </c>
      <c r="V55" s="353">
        <v>24425</v>
      </c>
      <c r="W55" s="353">
        <v>28023</v>
      </c>
      <c r="X55" s="383">
        <f>'FY18'!T12</f>
        <v>29331</v>
      </c>
      <c r="Y55" s="353">
        <v>26756</v>
      </c>
      <c r="Z55" s="353">
        <v>36754</v>
      </c>
      <c r="AA55" s="353">
        <v>29855</v>
      </c>
      <c r="AB55" s="353">
        <f>'FY22'!T12</f>
        <v>28903</v>
      </c>
      <c r="AC55" s="353">
        <f>'FY23'!Q12</f>
        <v>29642</v>
      </c>
      <c r="AD55" s="321"/>
      <c r="AE55" s="302"/>
    </row>
    <row r="56" spans="1:31" x14ac:dyDescent="0.2">
      <c r="A56" s="279" t="s">
        <v>22</v>
      </c>
      <c r="B56" s="352">
        <v>5643</v>
      </c>
      <c r="C56" s="352">
        <v>7312</v>
      </c>
      <c r="D56" s="352">
        <v>7296</v>
      </c>
      <c r="E56" s="352">
        <v>6891</v>
      </c>
      <c r="F56" s="352">
        <v>2986</v>
      </c>
      <c r="G56" s="352">
        <v>7258</v>
      </c>
      <c r="H56" s="352">
        <v>7552</v>
      </c>
      <c r="I56" s="369">
        <v>7258</v>
      </c>
      <c r="J56" s="352">
        <v>7258</v>
      </c>
      <c r="K56" s="352">
        <v>7388.8710000000001</v>
      </c>
      <c r="L56" s="352">
        <v>130.87100000000001</v>
      </c>
      <c r="M56" s="352">
        <v>0</v>
      </c>
      <c r="N56" s="352">
        <v>0</v>
      </c>
      <c r="O56" s="293">
        <v>0</v>
      </c>
      <c r="P56" s="352">
        <v>0</v>
      </c>
      <c r="Q56" s="293">
        <v>0</v>
      </c>
      <c r="R56" s="353">
        <v>0</v>
      </c>
      <c r="S56" s="353">
        <v>0</v>
      </c>
      <c r="T56" s="353">
        <v>0</v>
      </c>
      <c r="U56" s="353">
        <v>0</v>
      </c>
      <c r="V56" s="353">
        <v>0</v>
      </c>
      <c r="W56" s="353">
        <v>0</v>
      </c>
      <c r="X56" s="383">
        <f>'FY18'!T13</f>
        <v>0</v>
      </c>
      <c r="Y56" s="353">
        <v>0</v>
      </c>
      <c r="Z56" s="353">
        <v>0</v>
      </c>
      <c r="AA56" s="353">
        <v>0</v>
      </c>
      <c r="AB56" s="353">
        <f>'FY22'!T13</f>
        <v>0</v>
      </c>
      <c r="AC56" s="353">
        <f>'FY23'!Q13</f>
        <v>0</v>
      </c>
      <c r="AD56" s="321"/>
      <c r="AE56" s="302"/>
    </row>
    <row r="57" spans="1:31" x14ac:dyDescent="0.2">
      <c r="A57" s="279" t="s">
        <v>23</v>
      </c>
      <c r="B57" s="352">
        <v>33441</v>
      </c>
      <c r="C57" s="352">
        <v>30519</v>
      </c>
      <c r="D57" s="352">
        <v>22835</v>
      </c>
      <c r="E57" s="352">
        <v>16249</v>
      </c>
      <c r="F57" s="352">
        <v>14802</v>
      </c>
      <c r="G57" s="352">
        <v>15797</v>
      </c>
      <c r="H57" s="352">
        <v>16088</v>
      </c>
      <c r="I57" s="369">
        <v>15784</v>
      </c>
      <c r="J57" s="352">
        <v>15796</v>
      </c>
      <c r="K57" s="352">
        <v>15946.7</v>
      </c>
      <c r="L57" s="352">
        <v>26950</v>
      </c>
      <c r="M57" s="352">
        <v>19225</v>
      </c>
      <c r="N57" s="352">
        <v>15796</v>
      </c>
      <c r="O57" s="293">
        <v>15771.227999999999</v>
      </c>
      <c r="P57" s="352">
        <v>25711</v>
      </c>
      <c r="Q57" s="293">
        <v>25923</v>
      </c>
      <c r="R57" s="353">
        <v>24451</v>
      </c>
      <c r="S57" s="353">
        <v>16097</v>
      </c>
      <c r="T57" s="353">
        <v>17374</v>
      </c>
      <c r="U57" s="353">
        <v>19630</v>
      </c>
      <c r="V57" s="353">
        <v>18619</v>
      </c>
      <c r="W57" s="353">
        <v>22888</v>
      </c>
      <c r="X57" s="383">
        <f>'FY18'!T14</f>
        <v>22648</v>
      </c>
      <c r="Y57" s="353">
        <v>18120</v>
      </c>
      <c r="Z57" s="353">
        <v>23884</v>
      </c>
      <c r="AA57" s="353">
        <v>19371</v>
      </c>
      <c r="AB57" s="353">
        <f>'FY22'!T14</f>
        <v>21330</v>
      </c>
      <c r="AC57" s="353">
        <f>'FY23'!Q14</f>
        <v>24059</v>
      </c>
      <c r="AD57" s="321"/>
      <c r="AE57" s="302"/>
    </row>
    <row r="58" spans="1:31" x14ac:dyDescent="0.2">
      <c r="A58" s="279" t="s">
        <v>24</v>
      </c>
      <c r="B58" s="352">
        <v>80</v>
      </c>
      <c r="C58" s="352">
        <v>7289</v>
      </c>
      <c r="D58" s="352">
        <v>31</v>
      </c>
      <c r="E58" s="352">
        <v>0</v>
      </c>
      <c r="F58" s="352">
        <v>7245</v>
      </c>
      <c r="G58" s="352">
        <v>7258</v>
      </c>
      <c r="H58" s="352">
        <v>7258</v>
      </c>
      <c r="I58" s="369">
        <v>0</v>
      </c>
      <c r="J58" s="352">
        <v>0</v>
      </c>
      <c r="K58" s="352">
        <v>7316.1189999999997</v>
      </c>
      <c r="L58" s="352">
        <v>58.119</v>
      </c>
      <c r="M58" s="352">
        <v>0</v>
      </c>
      <c r="N58" s="352">
        <v>0</v>
      </c>
      <c r="O58" s="293">
        <v>0</v>
      </c>
      <c r="P58" s="352">
        <v>0</v>
      </c>
      <c r="Q58" s="293">
        <v>0</v>
      </c>
      <c r="R58" s="353">
        <v>0</v>
      </c>
      <c r="S58" s="353">
        <v>0</v>
      </c>
      <c r="T58" s="353">
        <v>0</v>
      </c>
      <c r="U58" s="353">
        <v>0</v>
      </c>
      <c r="V58" s="353">
        <v>0</v>
      </c>
      <c r="W58" s="353">
        <v>0</v>
      </c>
      <c r="X58" s="383">
        <f>'FY18'!T15</f>
        <v>0</v>
      </c>
      <c r="Y58" s="353">
        <v>0</v>
      </c>
      <c r="Z58" s="353">
        <v>0</v>
      </c>
      <c r="AA58" s="353">
        <v>0</v>
      </c>
      <c r="AB58" s="353">
        <f>'FY22'!T15</f>
        <v>0</v>
      </c>
      <c r="AC58" s="353">
        <f>'FY23'!Q15</f>
        <v>0</v>
      </c>
      <c r="AD58" s="321"/>
      <c r="AE58" s="302"/>
    </row>
    <row r="59" spans="1:31" x14ac:dyDescent="0.2">
      <c r="A59" s="279" t="s">
        <v>25</v>
      </c>
      <c r="B59" s="352">
        <v>329516</v>
      </c>
      <c r="C59" s="352">
        <v>355454</v>
      </c>
      <c r="D59" s="352">
        <v>267130</v>
      </c>
      <c r="E59" s="352">
        <v>190621</v>
      </c>
      <c r="F59" s="352">
        <v>185346</v>
      </c>
      <c r="G59" s="352">
        <v>181708</v>
      </c>
      <c r="H59" s="352">
        <v>185760</v>
      </c>
      <c r="I59" s="369">
        <v>185335</v>
      </c>
      <c r="J59" s="352">
        <v>185335</v>
      </c>
      <c r="K59" s="352">
        <v>187989.56</v>
      </c>
      <c r="L59" s="352">
        <v>252935</v>
      </c>
      <c r="M59" s="352">
        <v>225573</v>
      </c>
      <c r="N59" s="352">
        <v>185335</v>
      </c>
      <c r="O59" s="293">
        <v>176960</v>
      </c>
      <c r="P59" s="352">
        <v>253829</v>
      </c>
      <c r="Q59" s="293">
        <v>205098.92</v>
      </c>
      <c r="R59" s="353">
        <v>217696</v>
      </c>
      <c r="S59" s="353">
        <v>95435</v>
      </c>
      <c r="T59" s="353">
        <v>110619</v>
      </c>
      <c r="U59" s="353">
        <v>184662</v>
      </c>
      <c r="V59" s="353">
        <v>185867</v>
      </c>
      <c r="W59" s="353">
        <v>183232</v>
      </c>
      <c r="X59" s="383">
        <f>'FY18'!T16</f>
        <v>184725</v>
      </c>
      <c r="Y59" s="353">
        <v>185050</v>
      </c>
      <c r="Z59" s="353">
        <v>219366</v>
      </c>
      <c r="AA59" s="353">
        <v>212468</v>
      </c>
      <c r="AB59" s="353">
        <f>'FY22'!T16</f>
        <v>218863</v>
      </c>
      <c r="AC59" s="353">
        <f>'FY23'!Q16</f>
        <v>185967</v>
      </c>
      <c r="AD59" s="321"/>
      <c r="AE59" s="302"/>
    </row>
    <row r="60" spans="1:31" x14ac:dyDescent="0.2">
      <c r="A60" s="279" t="s">
        <v>26</v>
      </c>
      <c r="B60" s="352">
        <v>24523</v>
      </c>
      <c r="C60" s="352">
        <v>22353</v>
      </c>
      <c r="D60" s="352">
        <v>16772</v>
      </c>
      <c r="E60" s="352">
        <v>11916</v>
      </c>
      <c r="F60" s="352">
        <v>11584</v>
      </c>
      <c r="G60" s="352">
        <v>11584</v>
      </c>
      <c r="H60" s="352">
        <v>11583</v>
      </c>
      <c r="I60" s="369">
        <v>11583</v>
      </c>
      <c r="J60" s="352">
        <v>11583</v>
      </c>
      <c r="K60" s="352">
        <v>11732.169</v>
      </c>
      <c r="L60" s="352">
        <v>19732.280999999999</v>
      </c>
      <c r="M60" s="352">
        <v>14098</v>
      </c>
      <c r="N60" s="352">
        <v>11580.041999999999</v>
      </c>
      <c r="O60" s="293">
        <v>7696</v>
      </c>
      <c r="P60" s="352">
        <v>18876</v>
      </c>
      <c r="Q60" s="293">
        <v>19011</v>
      </c>
      <c r="R60" s="353">
        <v>17962</v>
      </c>
      <c r="S60" s="353">
        <v>11807</v>
      </c>
      <c r="T60" s="353">
        <v>12207</v>
      </c>
      <c r="U60" s="353">
        <v>11584</v>
      </c>
      <c r="V60" s="353">
        <v>14142</v>
      </c>
      <c r="W60" s="353">
        <v>16704</v>
      </c>
      <c r="X60" s="383">
        <f>'FY18'!T17</f>
        <v>16704</v>
      </c>
      <c r="Y60" s="353">
        <v>11584</v>
      </c>
      <c r="Z60" s="353">
        <v>17515</v>
      </c>
      <c r="AA60" s="353">
        <v>13790</v>
      </c>
      <c r="AB60" s="353">
        <f>'FY22'!T17</f>
        <v>15618</v>
      </c>
      <c r="AC60" s="353">
        <f>'FY23'!Q17</f>
        <v>16277</v>
      </c>
      <c r="AD60" s="321"/>
      <c r="AE60" s="302"/>
    </row>
    <row r="61" spans="1:31" x14ac:dyDescent="0.2">
      <c r="A61" s="279" t="s">
        <v>27</v>
      </c>
      <c r="B61" s="352">
        <v>57966</v>
      </c>
      <c r="C61" s="352">
        <v>52748</v>
      </c>
      <c r="D61" s="352">
        <v>39925</v>
      </c>
      <c r="E61" s="352">
        <v>27961</v>
      </c>
      <c r="F61" s="352">
        <v>27381</v>
      </c>
      <c r="G61" s="352">
        <v>27381</v>
      </c>
      <c r="H61" s="352">
        <v>27747</v>
      </c>
      <c r="I61" s="369">
        <v>27219</v>
      </c>
      <c r="J61" s="352">
        <v>27379</v>
      </c>
      <c r="K61" s="352">
        <v>32754</v>
      </c>
      <c r="L61" s="352">
        <v>46714</v>
      </c>
      <c r="M61" s="352">
        <v>33323</v>
      </c>
      <c r="N61" s="352">
        <v>27379</v>
      </c>
      <c r="O61" s="293">
        <v>27379</v>
      </c>
      <c r="P61" s="352">
        <v>44605</v>
      </c>
      <c r="Q61" s="293">
        <v>40287.116000000002</v>
      </c>
      <c r="R61" s="353">
        <v>42404</v>
      </c>
      <c r="S61" s="353">
        <v>27870</v>
      </c>
      <c r="T61" s="353">
        <v>29986</v>
      </c>
      <c r="U61" s="353">
        <v>34152</v>
      </c>
      <c r="V61" s="353">
        <v>33364</v>
      </c>
      <c r="W61" s="353">
        <v>33799</v>
      </c>
      <c r="X61" s="383">
        <f>'FY18'!T18</f>
        <v>33805</v>
      </c>
      <c r="Y61" s="353">
        <v>31399</v>
      </c>
      <c r="Z61" s="353">
        <v>41400</v>
      </c>
      <c r="AA61" s="353">
        <v>33579</v>
      </c>
      <c r="AB61" s="353">
        <f>'FY22'!T18</f>
        <v>34047</v>
      </c>
      <c r="AC61" s="353">
        <f>'FY23'!Q18</f>
        <v>41649</v>
      </c>
      <c r="AD61" s="321"/>
      <c r="AE61" s="302"/>
    </row>
    <row r="62" spans="1:31" x14ac:dyDescent="0.2">
      <c r="A62" s="279" t="s">
        <v>78</v>
      </c>
      <c r="B62" s="352">
        <v>35673</v>
      </c>
      <c r="C62" s="352">
        <v>32720</v>
      </c>
      <c r="D62" s="352">
        <v>24480</v>
      </c>
      <c r="E62" s="352">
        <v>17332</v>
      </c>
      <c r="F62" s="352">
        <v>16850</v>
      </c>
      <c r="G62" s="352">
        <v>16850</v>
      </c>
      <c r="H62" s="352">
        <v>17219</v>
      </c>
      <c r="I62" s="369">
        <v>16849</v>
      </c>
      <c r="J62" s="352">
        <v>16849</v>
      </c>
      <c r="K62" s="352">
        <v>17067.526999999998</v>
      </c>
      <c r="L62" s="352">
        <v>28747</v>
      </c>
      <c r="M62" s="352">
        <v>20507</v>
      </c>
      <c r="N62" s="352">
        <v>16849</v>
      </c>
      <c r="O62" s="293">
        <v>16849</v>
      </c>
      <c r="P62" s="352">
        <v>26803</v>
      </c>
      <c r="Q62" s="293">
        <v>0</v>
      </c>
      <c r="R62" s="353">
        <v>0</v>
      </c>
      <c r="S62" s="353">
        <v>0</v>
      </c>
      <c r="T62" s="353">
        <v>10424</v>
      </c>
      <c r="U62" s="353">
        <v>21040</v>
      </c>
      <c r="V62" s="353">
        <v>20325</v>
      </c>
      <c r="W62" s="353">
        <v>13732</v>
      </c>
      <c r="X62" s="383">
        <f>'FY18'!T19</f>
        <v>12957</v>
      </c>
      <c r="Y62" s="353">
        <v>19328</v>
      </c>
      <c r="Z62" s="353">
        <v>25471</v>
      </c>
      <c r="AA62" s="353">
        <v>20649</v>
      </c>
      <c r="AB62" s="353">
        <f>'FY22'!T19</f>
        <v>22753</v>
      </c>
      <c r="AC62" s="353">
        <f>'FY23'!Q19</f>
        <v>25663</v>
      </c>
      <c r="AD62" s="321"/>
      <c r="AE62" s="302"/>
    </row>
    <row r="63" spans="1:31" x14ac:dyDescent="0.2">
      <c r="A63" s="279" t="s">
        <v>28</v>
      </c>
      <c r="B63" s="352">
        <v>20065</v>
      </c>
      <c r="C63" s="352">
        <v>18355</v>
      </c>
      <c r="D63" s="352">
        <v>10795</v>
      </c>
      <c r="E63" s="352">
        <v>9750</v>
      </c>
      <c r="F63" s="352">
        <v>9478</v>
      </c>
      <c r="G63" s="352">
        <v>9478</v>
      </c>
      <c r="H63" s="352">
        <v>9603</v>
      </c>
      <c r="I63" s="369">
        <v>9477</v>
      </c>
      <c r="J63" s="352">
        <v>9477</v>
      </c>
      <c r="K63" s="352">
        <v>9543.6380000000008</v>
      </c>
      <c r="L63" s="352">
        <v>12934</v>
      </c>
      <c r="M63" s="352">
        <v>11534.998</v>
      </c>
      <c r="N63" s="352">
        <v>9477</v>
      </c>
      <c r="O63" s="293">
        <v>154.077</v>
      </c>
      <c r="P63" s="352">
        <v>0</v>
      </c>
      <c r="Q63" s="293">
        <v>0</v>
      </c>
      <c r="R63" s="353">
        <v>0</v>
      </c>
      <c r="S63" s="353">
        <v>0</v>
      </c>
      <c r="T63" s="353">
        <v>0</v>
      </c>
      <c r="U63" s="353">
        <v>11834</v>
      </c>
      <c r="V63" s="353">
        <v>11579</v>
      </c>
      <c r="W63" s="353">
        <v>0</v>
      </c>
      <c r="X63" s="383">
        <f>'FY18'!T20</f>
        <v>0</v>
      </c>
      <c r="Y63" s="353">
        <v>9477</v>
      </c>
      <c r="Z63" s="353">
        <v>14330</v>
      </c>
      <c r="AA63" s="353">
        <v>10959</v>
      </c>
      <c r="AB63" s="353">
        <f>'FY22'!T20</f>
        <v>12798</v>
      </c>
      <c r="AC63" s="353">
        <f>'FY23'!Q20</f>
        <v>14435</v>
      </c>
      <c r="AD63" s="321"/>
      <c r="AE63" s="302"/>
    </row>
    <row r="64" spans="1:31" x14ac:dyDescent="0.2">
      <c r="A64" s="279" t="s">
        <v>29</v>
      </c>
      <c r="B64" s="352">
        <v>0</v>
      </c>
      <c r="C64" s="352">
        <v>0</v>
      </c>
      <c r="D64" s="352">
        <v>0</v>
      </c>
      <c r="E64" s="352">
        <v>0</v>
      </c>
      <c r="F64" s="352">
        <v>0</v>
      </c>
      <c r="G64" s="352">
        <v>0</v>
      </c>
      <c r="H64" s="352">
        <v>0</v>
      </c>
      <c r="I64" s="369">
        <v>0</v>
      </c>
      <c r="J64" s="352">
        <v>0</v>
      </c>
      <c r="K64" s="352">
        <v>0</v>
      </c>
      <c r="L64" s="352">
        <v>0</v>
      </c>
      <c r="M64" s="352">
        <v>0</v>
      </c>
      <c r="N64" s="352">
        <v>0</v>
      </c>
      <c r="O64" s="293">
        <v>0</v>
      </c>
      <c r="P64" s="352">
        <v>0</v>
      </c>
      <c r="Q64" s="293">
        <v>0</v>
      </c>
      <c r="R64" s="353">
        <v>0</v>
      </c>
      <c r="S64" s="353">
        <v>0</v>
      </c>
      <c r="T64" s="353">
        <v>53908</v>
      </c>
      <c r="U64" s="353">
        <v>0</v>
      </c>
      <c r="V64" s="353">
        <v>0</v>
      </c>
      <c r="W64" s="353">
        <v>73241</v>
      </c>
      <c r="X64" s="383">
        <f>'FY18'!T21</f>
        <v>50166</v>
      </c>
      <c r="Y64" s="353">
        <v>0</v>
      </c>
      <c r="Z64" s="353">
        <v>0</v>
      </c>
      <c r="AA64" s="353">
        <v>0</v>
      </c>
      <c r="AB64" s="353">
        <f>'FY22'!T21</f>
        <v>0</v>
      </c>
      <c r="AC64" s="353">
        <f>'FY23'!Q21</f>
        <v>0</v>
      </c>
      <c r="AD64" s="321"/>
      <c r="AE64" s="302"/>
    </row>
    <row r="65" spans="1:31" x14ac:dyDescent="0.2">
      <c r="A65" s="279" t="s">
        <v>30</v>
      </c>
      <c r="B65" s="352">
        <v>107014</v>
      </c>
      <c r="C65" s="352">
        <v>97884</v>
      </c>
      <c r="D65" s="352">
        <v>72907</v>
      </c>
      <c r="E65" s="352">
        <v>51997</v>
      </c>
      <c r="F65" s="352">
        <v>50549</v>
      </c>
      <c r="G65" s="352">
        <v>50549</v>
      </c>
      <c r="H65" s="352">
        <v>51025</v>
      </c>
      <c r="I65" s="369">
        <v>50071</v>
      </c>
      <c r="J65" s="352">
        <v>49744</v>
      </c>
      <c r="K65" s="352">
        <v>60993.146999999997</v>
      </c>
      <c r="L65" s="352">
        <v>86242</v>
      </c>
      <c r="M65" s="352">
        <v>61520</v>
      </c>
      <c r="N65" s="352">
        <v>50546</v>
      </c>
      <c r="O65" s="293">
        <v>50546</v>
      </c>
      <c r="P65" s="352">
        <v>82368</v>
      </c>
      <c r="Q65" s="293">
        <v>79455.407999999996</v>
      </c>
      <c r="R65" s="353">
        <v>78157</v>
      </c>
      <c r="S65" s="353">
        <v>37365</v>
      </c>
      <c r="T65" s="353">
        <v>11800</v>
      </c>
      <c r="U65" s="353">
        <v>62273</v>
      </c>
      <c r="V65" s="353">
        <v>60965</v>
      </c>
      <c r="W65" s="353">
        <v>18125</v>
      </c>
      <c r="X65" s="383">
        <f>'FY18'!T22</f>
        <v>18099</v>
      </c>
      <c r="Y65" s="353">
        <v>57983</v>
      </c>
      <c r="Z65" s="353">
        <v>76434</v>
      </c>
      <c r="AA65" s="353">
        <v>61350</v>
      </c>
      <c r="AB65" s="353">
        <f>'FY22'!T22</f>
        <v>68257</v>
      </c>
      <c r="AC65" s="353">
        <f>'FY23'!Q22</f>
        <v>76374</v>
      </c>
      <c r="AD65" s="321"/>
      <c r="AE65" s="302"/>
    </row>
    <row r="66" spans="1:31" x14ac:dyDescent="0.2">
      <c r="A66" s="279" t="s">
        <v>31</v>
      </c>
      <c r="B66" s="352">
        <v>26754</v>
      </c>
      <c r="C66" s="352">
        <v>24558</v>
      </c>
      <c r="D66" s="352">
        <v>18329</v>
      </c>
      <c r="E66" s="352">
        <v>12999</v>
      </c>
      <c r="F66" s="352">
        <v>12637</v>
      </c>
      <c r="G66" s="352">
        <v>12637</v>
      </c>
      <c r="H66" s="352">
        <v>12734</v>
      </c>
      <c r="I66" s="369">
        <v>12636</v>
      </c>
      <c r="J66" s="352">
        <v>12636</v>
      </c>
      <c r="K66" s="352">
        <v>15117</v>
      </c>
      <c r="L66" s="352">
        <v>21560</v>
      </c>
      <c r="M66" s="352">
        <v>15082.721</v>
      </c>
      <c r="N66" s="352">
        <v>153.14599999999999</v>
      </c>
      <c r="O66" s="293">
        <v>7555.62</v>
      </c>
      <c r="P66" s="352">
        <v>20593</v>
      </c>
      <c r="Q66" s="293">
        <v>20738</v>
      </c>
      <c r="R66" s="353">
        <v>4840</v>
      </c>
      <c r="S66" s="353">
        <v>0</v>
      </c>
      <c r="T66" s="353">
        <v>0</v>
      </c>
      <c r="U66" s="353">
        <v>12270</v>
      </c>
      <c r="V66" s="353">
        <v>15439</v>
      </c>
      <c r="W66" s="353">
        <v>0</v>
      </c>
      <c r="X66" s="383">
        <f>'FY18'!T23</f>
        <v>0</v>
      </c>
      <c r="Y66" s="353">
        <v>14495</v>
      </c>
      <c r="Z66" s="353">
        <v>19108</v>
      </c>
      <c r="AA66" s="353">
        <v>12636</v>
      </c>
      <c r="AB66" s="353">
        <f>'FY22'!T23</f>
        <v>17064</v>
      </c>
      <c r="AC66" s="353">
        <f>'FY23'!Q23</f>
        <v>15733</v>
      </c>
      <c r="AD66" s="321"/>
      <c r="AE66" s="302"/>
    </row>
    <row r="67" spans="1:31" x14ac:dyDescent="0.2">
      <c r="A67" s="279" t="s">
        <v>32</v>
      </c>
      <c r="B67" s="352">
        <v>0</v>
      </c>
      <c r="C67" s="352">
        <v>0</v>
      </c>
      <c r="D67" s="352">
        <v>0</v>
      </c>
      <c r="E67" s="352">
        <v>0</v>
      </c>
      <c r="F67" s="352">
        <v>0</v>
      </c>
      <c r="G67" s="352">
        <v>0</v>
      </c>
      <c r="H67" s="352">
        <v>0</v>
      </c>
      <c r="I67" s="369">
        <v>0</v>
      </c>
      <c r="J67" s="352">
        <v>0</v>
      </c>
      <c r="K67" s="352">
        <v>0</v>
      </c>
      <c r="L67" s="352">
        <v>0</v>
      </c>
      <c r="M67" s="352">
        <v>0</v>
      </c>
      <c r="N67" s="352">
        <v>0</v>
      </c>
      <c r="O67" s="293">
        <v>0</v>
      </c>
      <c r="P67" s="352">
        <v>0</v>
      </c>
      <c r="Q67" s="293">
        <v>0</v>
      </c>
      <c r="R67" s="353">
        <v>0</v>
      </c>
      <c r="S67" s="353">
        <v>0</v>
      </c>
      <c r="T67" s="353">
        <v>11464</v>
      </c>
      <c r="U67" s="353">
        <v>0</v>
      </c>
      <c r="V67" s="353">
        <v>0</v>
      </c>
      <c r="W67" s="353">
        <v>9816</v>
      </c>
      <c r="X67" s="383">
        <f>'FY18'!T24</f>
        <v>10668</v>
      </c>
      <c r="Y67" s="353">
        <v>0</v>
      </c>
      <c r="Z67" s="353">
        <v>0</v>
      </c>
      <c r="AA67" s="353">
        <v>0</v>
      </c>
      <c r="AB67" s="353">
        <f>'FY22'!T24</f>
        <v>0</v>
      </c>
      <c r="AC67" s="353">
        <f>'FY23'!Q24</f>
        <v>0</v>
      </c>
      <c r="AD67" s="321"/>
      <c r="AE67" s="302"/>
    </row>
    <row r="68" spans="1:31" x14ac:dyDescent="0.2">
      <c r="A68" s="279" t="s">
        <v>33</v>
      </c>
      <c r="B68" s="352">
        <v>20173</v>
      </c>
      <c r="C68" s="352">
        <v>20339</v>
      </c>
      <c r="D68" s="352">
        <v>15317</v>
      </c>
      <c r="E68" s="352">
        <v>10833</v>
      </c>
      <c r="F68" s="352">
        <v>10531</v>
      </c>
      <c r="G68" s="352">
        <v>10531</v>
      </c>
      <c r="H68" s="352">
        <v>10835</v>
      </c>
      <c r="I68" s="369">
        <v>10530</v>
      </c>
      <c r="J68" s="352">
        <v>10530</v>
      </c>
      <c r="K68" s="352">
        <v>12609.053</v>
      </c>
      <c r="L68" s="352">
        <v>17967</v>
      </c>
      <c r="M68" s="352">
        <v>12817</v>
      </c>
      <c r="N68" s="352">
        <v>10530</v>
      </c>
      <c r="O68" s="293">
        <v>10530</v>
      </c>
      <c r="P68" s="352">
        <v>17160</v>
      </c>
      <c r="Q68" s="293">
        <v>15530</v>
      </c>
      <c r="R68" s="353">
        <v>16329</v>
      </c>
      <c r="S68" s="353">
        <v>10733</v>
      </c>
      <c r="T68" s="353">
        <v>0</v>
      </c>
      <c r="U68" s="353">
        <v>13141</v>
      </c>
      <c r="V68" s="353">
        <v>11440</v>
      </c>
      <c r="W68" s="353">
        <v>231</v>
      </c>
      <c r="X68" s="383">
        <f>'FY18'!T25</f>
        <v>8104</v>
      </c>
      <c r="Y68" s="353">
        <v>11646</v>
      </c>
      <c r="Z68" s="353">
        <v>15924</v>
      </c>
      <c r="AA68" s="353">
        <v>10685</v>
      </c>
      <c r="AB68" s="353">
        <f>'FY22'!T25</f>
        <v>14220</v>
      </c>
      <c r="AC68" s="353">
        <f>'FY23'!Q25</f>
        <v>13707</v>
      </c>
      <c r="AD68" s="321"/>
      <c r="AE68" s="302"/>
    </row>
    <row r="69" spans="1:31" x14ac:dyDescent="0.2">
      <c r="A69" s="279" t="s">
        <v>34</v>
      </c>
      <c r="B69" s="352">
        <v>14311</v>
      </c>
      <c r="C69" s="352">
        <v>16076</v>
      </c>
      <c r="D69" s="352">
        <v>12554</v>
      </c>
      <c r="E69" s="352">
        <v>8503</v>
      </c>
      <c r="F69" s="352">
        <f>192+8233</f>
        <v>8425</v>
      </c>
      <c r="G69" s="352">
        <v>8425</v>
      </c>
      <c r="H69" s="352">
        <v>8619</v>
      </c>
      <c r="I69" s="369">
        <v>8424</v>
      </c>
      <c r="J69" s="352">
        <v>8424</v>
      </c>
      <c r="K69" s="352">
        <v>163.542</v>
      </c>
      <c r="L69" s="352">
        <v>11475.045</v>
      </c>
      <c r="M69" s="352">
        <v>10253</v>
      </c>
      <c r="N69" s="352">
        <v>309.245</v>
      </c>
      <c r="O69" s="293">
        <v>0</v>
      </c>
      <c r="P69" s="352">
        <v>2</v>
      </c>
      <c r="Q69" s="293">
        <v>8424.1059999999998</v>
      </c>
      <c r="R69" s="353">
        <v>8587</v>
      </c>
      <c r="S69" s="353">
        <v>0</v>
      </c>
      <c r="T69" s="353">
        <v>11499</v>
      </c>
      <c r="U69" s="353">
        <v>8614</v>
      </c>
      <c r="V69" s="353">
        <v>7317</v>
      </c>
      <c r="W69" s="353">
        <v>11044</v>
      </c>
      <c r="X69" s="383">
        <f>'FY18'!T26</f>
        <v>11578</v>
      </c>
      <c r="Y69" s="353">
        <v>1819</v>
      </c>
      <c r="Z69" s="353">
        <v>10104</v>
      </c>
      <c r="AA69" s="353">
        <v>1995</v>
      </c>
      <c r="AB69" s="353">
        <f>'FY22'!T26</f>
        <v>10209</v>
      </c>
      <c r="AC69" s="353">
        <f>'FY23'!Q26</f>
        <v>5929</v>
      </c>
      <c r="AD69" s="321"/>
      <c r="AE69" s="302"/>
    </row>
    <row r="70" spans="1:31" x14ac:dyDescent="0.2">
      <c r="A70" s="279" t="s">
        <v>35</v>
      </c>
      <c r="B70" s="352">
        <v>24523</v>
      </c>
      <c r="C70" s="352">
        <v>22068</v>
      </c>
      <c r="D70" s="352">
        <v>16616</v>
      </c>
      <c r="E70" s="352">
        <v>11742</v>
      </c>
      <c r="F70" s="352">
        <v>11584</v>
      </c>
      <c r="G70" s="352">
        <v>11584</v>
      </c>
      <c r="H70" s="352">
        <v>11583</v>
      </c>
      <c r="I70" s="369">
        <v>0</v>
      </c>
      <c r="J70" s="352">
        <v>11583</v>
      </c>
      <c r="K70" s="352">
        <v>2950.3270000000002</v>
      </c>
      <c r="L70" s="352">
        <v>5193.4009999999998</v>
      </c>
      <c r="M70" s="352">
        <v>6172.69</v>
      </c>
      <c r="N70" s="352">
        <v>0</v>
      </c>
      <c r="O70" s="293">
        <v>0</v>
      </c>
      <c r="P70" s="352">
        <v>14539</v>
      </c>
      <c r="Q70" s="293">
        <v>16458.02</v>
      </c>
      <c r="R70" s="353">
        <v>0</v>
      </c>
      <c r="S70" s="353">
        <v>0</v>
      </c>
      <c r="T70" s="353">
        <v>0</v>
      </c>
      <c r="U70" s="353">
        <v>13712</v>
      </c>
      <c r="V70" s="353">
        <v>11750</v>
      </c>
      <c r="W70" s="353">
        <v>0</v>
      </c>
      <c r="X70" s="383">
        <f>'FY18'!T27</f>
        <v>0</v>
      </c>
      <c r="Y70" s="353">
        <v>13288</v>
      </c>
      <c r="Z70" s="353">
        <v>11215</v>
      </c>
      <c r="AA70" s="353">
        <v>6295</v>
      </c>
      <c r="AB70" s="353">
        <f>'FY22'!T27</f>
        <v>0</v>
      </c>
      <c r="AC70" s="353">
        <f>'FY23'!Q27</f>
        <v>4720</v>
      </c>
      <c r="AD70" s="321"/>
      <c r="AE70" s="302"/>
    </row>
    <row r="71" spans="1:31" x14ac:dyDescent="0.2">
      <c r="A71" s="279" t="s">
        <v>36</v>
      </c>
      <c r="B71" s="352">
        <v>7258</v>
      </c>
      <c r="C71" s="352">
        <v>7307</v>
      </c>
      <c r="D71" s="352">
        <v>7312</v>
      </c>
      <c r="E71" s="352">
        <v>7059</v>
      </c>
      <c r="F71" s="352">
        <v>7258</v>
      </c>
      <c r="G71" s="352">
        <v>6435</v>
      </c>
      <c r="H71" s="352">
        <v>5885</v>
      </c>
      <c r="I71" s="369">
        <v>0</v>
      </c>
      <c r="J71" s="352">
        <v>0</v>
      </c>
      <c r="K71" s="352">
        <v>0</v>
      </c>
      <c r="L71" s="352">
        <v>0</v>
      </c>
      <c r="M71" s="352">
        <v>0</v>
      </c>
      <c r="N71" s="352">
        <v>0</v>
      </c>
      <c r="O71" s="293">
        <v>0</v>
      </c>
      <c r="P71" s="352">
        <v>0</v>
      </c>
      <c r="Q71" s="293">
        <v>0</v>
      </c>
      <c r="R71" s="353">
        <v>0</v>
      </c>
      <c r="S71" s="353">
        <v>0</v>
      </c>
      <c r="T71" s="353">
        <v>3003</v>
      </c>
      <c r="U71" s="353">
        <v>0</v>
      </c>
      <c r="V71" s="353">
        <v>0</v>
      </c>
      <c r="W71" s="353">
        <v>14808</v>
      </c>
      <c r="X71" s="383">
        <f>'FY18'!T28</f>
        <v>13186</v>
      </c>
      <c r="Y71" s="353">
        <v>0</v>
      </c>
      <c r="Z71" s="353">
        <v>0</v>
      </c>
      <c r="AA71" s="353">
        <v>0</v>
      </c>
      <c r="AB71" s="353">
        <f>'FY22'!T28</f>
        <v>0</v>
      </c>
      <c r="AC71" s="353">
        <f>'FY23'!Q28</f>
        <v>0</v>
      </c>
      <c r="AD71" s="321"/>
      <c r="AE71" s="302"/>
    </row>
    <row r="72" spans="1:31" x14ac:dyDescent="0.2">
      <c r="A72" s="279" t="s">
        <v>37</v>
      </c>
      <c r="B72" s="352">
        <v>17970</v>
      </c>
      <c r="C72" s="352">
        <v>10847</v>
      </c>
      <c r="D72" s="352">
        <v>11968</v>
      </c>
      <c r="E72" s="352">
        <v>10833</v>
      </c>
      <c r="F72" s="352">
        <v>10531</v>
      </c>
      <c r="G72" s="352">
        <v>10321</v>
      </c>
      <c r="H72" s="352">
        <v>11912</v>
      </c>
      <c r="I72" s="369">
        <v>10363</v>
      </c>
      <c r="J72" s="352">
        <v>10530</v>
      </c>
      <c r="K72" s="352">
        <v>10522.968999999999</v>
      </c>
      <c r="L72" s="352">
        <v>10697.478999999999</v>
      </c>
      <c r="M72" s="352">
        <v>3376.4320000000002</v>
      </c>
      <c r="N72" s="352">
        <v>5818.192</v>
      </c>
      <c r="O72" s="293">
        <v>9276</v>
      </c>
      <c r="P72" s="352">
        <v>5070</v>
      </c>
      <c r="Q72" s="293">
        <v>4244</v>
      </c>
      <c r="R72" s="353">
        <v>4314</v>
      </c>
      <c r="S72" s="353">
        <v>4708</v>
      </c>
      <c r="T72" s="353">
        <v>2149</v>
      </c>
      <c r="U72" s="353">
        <v>3744</v>
      </c>
      <c r="V72" s="353">
        <v>12865</v>
      </c>
      <c r="W72" s="353">
        <v>17338</v>
      </c>
      <c r="X72" s="383">
        <f>'FY18'!T29</f>
        <v>15677</v>
      </c>
      <c r="Y72" s="353">
        <v>10861</v>
      </c>
      <c r="Z72" s="353">
        <v>15541</v>
      </c>
      <c r="AA72" s="353">
        <v>9852</v>
      </c>
      <c r="AB72" s="353">
        <f>'FY22'!T29</f>
        <v>11940</v>
      </c>
      <c r="AC72" s="353">
        <f>'FY23'!Q29</f>
        <v>8533</v>
      </c>
      <c r="AD72" s="321"/>
      <c r="AE72" s="302"/>
    </row>
    <row r="73" spans="1:31" x14ac:dyDescent="0.2">
      <c r="A73" s="279" t="s">
        <v>38</v>
      </c>
      <c r="B73" s="352">
        <v>23695</v>
      </c>
      <c r="C73" s="352">
        <v>24488</v>
      </c>
      <c r="D73" s="352">
        <v>18526</v>
      </c>
      <c r="E73" s="352">
        <v>5941</v>
      </c>
      <c r="F73" s="352">
        <v>5791</v>
      </c>
      <c r="G73" s="352">
        <v>12637</v>
      </c>
      <c r="H73" s="352">
        <v>11663</v>
      </c>
      <c r="I73" s="369">
        <v>2332</v>
      </c>
      <c r="J73" s="352">
        <v>12636</v>
      </c>
      <c r="K73" s="352">
        <v>12182.797</v>
      </c>
      <c r="L73" s="352">
        <v>7035</v>
      </c>
      <c r="M73" s="352">
        <v>4159.1979999999994</v>
      </c>
      <c r="N73" s="352">
        <v>204.446</v>
      </c>
      <c r="O73" s="293">
        <v>66.461000000000013</v>
      </c>
      <c r="P73" s="352">
        <v>7021</v>
      </c>
      <c r="Q73" s="293">
        <v>12823.556</v>
      </c>
      <c r="R73" s="353">
        <v>9922</v>
      </c>
      <c r="S73" s="353">
        <v>8968</v>
      </c>
      <c r="T73" s="353">
        <v>0</v>
      </c>
      <c r="U73" s="353">
        <v>4987</v>
      </c>
      <c r="V73" s="353">
        <v>11089</v>
      </c>
      <c r="W73" s="353">
        <v>0</v>
      </c>
      <c r="X73" s="383">
        <f>'FY18'!T30</f>
        <v>0</v>
      </c>
      <c r="Y73" s="353">
        <v>14057</v>
      </c>
      <c r="Z73" s="353">
        <v>15924</v>
      </c>
      <c r="AA73" s="353">
        <v>10342</v>
      </c>
      <c r="AB73" s="353">
        <f>'FY22'!T30</f>
        <v>15766</v>
      </c>
      <c r="AC73" s="353">
        <f>'FY23'!Q30</f>
        <v>10581</v>
      </c>
      <c r="AD73" s="321"/>
      <c r="AE73" s="302"/>
    </row>
    <row r="74" spans="1:31" x14ac:dyDescent="0.2">
      <c r="A74" s="358" t="s">
        <v>81</v>
      </c>
      <c r="B74" s="352">
        <v>6973</v>
      </c>
      <c r="C74" s="352">
        <v>23892</v>
      </c>
      <c r="D74" s="352">
        <v>25000</v>
      </c>
      <c r="E74" s="352">
        <v>23715</v>
      </c>
      <c r="F74" s="352">
        <v>25000</v>
      </c>
      <c r="G74" s="352">
        <v>7258</v>
      </c>
      <c r="H74" s="352">
        <v>7258</v>
      </c>
      <c r="I74" s="369">
        <v>5875</v>
      </c>
      <c r="J74" s="352">
        <v>5835</v>
      </c>
      <c r="K74" s="352">
        <v>2047</v>
      </c>
      <c r="L74" s="352">
        <v>0</v>
      </c>
      <c r="M74" s="352">
        <v>0</v>
      </c>
      <c r="N74" s="352">
        <v>0</v>
      </c>
      <c r="O74" s="293">
        <v>0</v>
      </c>
      <c r="P74" s="352">
        <v>0</v>
      </c>
      <c r="Q74" s="293">
        <v>0</v>
      </c>
      <c r="R74" s="353">
        <v>0</v>
      </c>
      <c r="S74" s="353">
        <v>0</v>
      </c>
      <c r="T74" s="353">
        <v>15057</v>
      </c>
      <c r="U74" s="353">
        <v>0</v>
      </c>
      <c r="V74" s="353">
        <v>0</v>
      </c>
      <c r="W74" s="353">
        <v>19837</v>
      </c>
      <c r="X74" s="383">
        <f>'FY18'!T31</f>
        <v>19837</v>
      </c>
      <c r="Y74" s="353">
        <v>0</v>
      </c>
      <c r="Z74" s="353">
        <v>0</v>
      </c>
      <c r="AA74" s="353">
        <v>0</v>
      </c>
      <c r="AB74" s="353">
        <f>'FY22'!T31</f>
        <v>0</v>
      </c>
      <c r="AC74" s="353">
        <f>'FY23'!Q31</f>
        <v>0</v>
      </c>
      <c r="AD74" s="321"/>
      <c r="AE74" s="302"/>
    </row>
    <row r="75" spans="1:31" x14ac:dyDescent="0.2">
      <c r="A75" s="279" t="s">
        <v>39</v>
      </c>
      <c r="B75" s="352">
        <v>25686</v>
      </c>
      <c r="C75" s="352">
        <v>26689</v>
      </c>
      <c r="D75" s="352">
        <v>20083</v>
      </c>
      <c r="E75" s="352">
        <v>14083</v>
      </c>
      <c r="F75" s="352">
        <v>13690</v>
      </c>
      <c r="G75" s="352">
        <v>13690</v>
      </c>
      <c r="H75" s="352">
        <v>13601</v>
      </c>
      <c r="I75" s="369">
        <v>13690</v>
      </c>
      <c r="J75" s="352">
        <v>13690</v>
      </c>
      <c r="K75" s="352">
        <v>16361.326999999999</v>
      </c>
      <c r="L75" s="352">
        <v>22982.912</v>
      </c>
      <c r="M75" s="352">
        <v>16662</v>
      </c>
      <c r="N75" s="352">
        <v>243.822</v>
      </c>
      <c r="O75" s="293">
        <v>62.7</v>
      </c>
      <c r="P75" s="352">
        <v>22309</v>
      </c>
      <c r="Q75" s="293">
        <v>13690</v>
      </c>
      <c r="R75" s="353">
        <v>0</v>
      </c>
      <c r="S75" s="353">
        <v>0</v>
      </c>
      <c r="T75" s="353">
        <v>24323</v>
      </c>
      <c r="U75" s="353">
        <v>17095</v>
      </c>
      <c r="V75" s="353">
        <v>14066</v>
      </c>
      <c r="W75" s="353">
        <v>32043</v>
      </c>
      <c r="X75" s="383">
        <f>'FY18'!T32</f>
        <v>14268</v>
      </c>
      <c r="Y75" s="353">
        <v>14373</v>
      </c>
      <c r="Z75" s="353">
        <v>20278</v>
      </c>
      <c r="AA75" s="353">
        <v>16298</v>
      </c>
      <c r="AB75" s="353">
        <f>'FY22'!T32</f>
        <v>18487</v>
      </c>
      <c r="AC75" s="353">
        <f>'FY23'!Q32</f>
        <v>19142</v>
      </c>
      <c r="AD75" s="321"/>
      <c r="AE75" s="302"/>
    </row>
    <row r="76" spans="1:31" x14ac:dyDescent="0.2">
      <c r="A76" s="279" t="s">
        <v>40</v>
      </c>
      <c r="B76" s="352">
        <v>45901</v>
      </c>
      <c r="C76" s="352">
        <v>42417</v>
      </c>
      <c r="D76" s="352">
        <v>32137</v>
      </c>
      <c r="E76" s="352">
        <v>22584</v>
      </c>
      <c r="F76" s="352">
        <v>22115</v>
      </c>
      <c r="G76" s="352">
        <v>22103</v>
      </c>
      <c r="H76" s="352">
        <v>22277</v>
      </c>
      <c r="I76" s="369">
        <v>22114</v>
      </c>
      <c r="J76" s="352">
        <v>22114</v>
      </c>
      <c r="K76" s="352">
        <v>26455.819</v>
      </c>
      <c r="L76" s="352">
        <v>37730.241999999998</v>
      </c>
      <c r="M76" s="352">
        <v>26915</v>
      </c>
      <c r="N76" s="352">
        <v>22049.226999999999</v>
      </c>
      <c r="O76" s="293">
        <v>22114</v>
      </c>
      <c r="P76" s="352">
        <v>36036</v>
      </c>
      <c r="Q76" s="293">
        <v>36236.444000000003</v>
      </c>
      <c r="R76" s="353">
        <v>34290</v>
      </c>
      <c r="S76" s="353">
        <v>22540</v>
      </c>
      <c r="T76" s="353">
        <v>23589</v>
      </c>
      <c r="U76" s="353">
        <v>27604</v>
      </c>
      <c r="V76" s="353">
        <v>27019</v>
      </c>
      <c r="W76" s="353">
        <v>35268</v>
      </c>
      <c r="X76" s="383">
        <f>'FY18'!T33</f>
        <v>19655</v>
      </c>
      <c r="Y76" s="353">
        <v>24995</v>
      </c>
      <c r="Z76" s="353">
        <v>33438.814590000002</v>
      </c>
      <c r="AA76" s="353">
        <v>27122</v>
      </c>
      <c r="AB76" s="353">
        <f>'FY22'!T33</f>
        <v>22113</v>
      </c>
      <c r="AC76" s="353">
        <f>'FY23'!Q33</f>
        <v>0</v>
      </c>
      <c r="AD76" s="321"/>
      <c r="AE76" s="302"/>
    </row>
    <row r="77" spans="1:31" x14ac:dyDescent="0.2">
      <c r="A77" s="279" t="s">
        <v>41</v>
      </c>
      <c r="B77" s="352">
        <v>48158</v>
      </c>
      <c r="C77" s="352">
        <v>55049</v>
      </c>
      <c r="D77" s="352">
        <v>44138</v>
      </c>
      <c r="E77" s="352">
        <v>31412</v>
      </c>
      <c r="F77" s="352">
        <v>30540</v>
      </c>
      <c r="G77" s="352">
        <v>30540</v>
      </c>
      <c r="H77" s="352">
        <v>30256</v>
      </c>
      <c r="I77" s="369">
        <v>30538</v>
      </c>
      <c r="J77" s="352">
        <v>30538</v>
      </c>
      <c r="K77" s="352">
        <v>36553.644</v>
      </c>
      <c r="L77" s="352">
        <v>52105</v>
      </c>
      <c r="M77" s="352">
        <v>37168</v>
      </c>
      <c r="N77" s="352">
        <v>30538</v>
      </c>
      <c r="O77" s="293">
        <v>30483</v>
      </c>
      <c r="P77" s="352">
        <v>48858</v>
      </c>
      <c r="Q77" s="293">
        <v>45957</v>
      </c>
      <c r="R77" s="353">
        <v>43710</v>
      </c>
      <c r="S77" s="353">
        <v>31127</v>
      </c>
      <c r="T77" s="353">
        <v>0</v>
      </c>
      <c r="U77" s="353">
        <v>30488</v>
      </c>
      <c r="V77" s="353">
        <v>37311</v>
      </c>
      <c r="W77" s="353">
        <v>0</v>
      </c>
      <c r="X77" s="383">
        <f>'FY18'!T34</f>
        <v>0</v>
      </c>
      <c r="Y77" s="353">
        <v>34243</v>
      </c>
      <c r="Z77" s="353">
        <v>36518</v>
      </c>
      <c r="AA77" s="353">
        <v>36065</v>
      </c>
      <c r="AB77" s="353">
        <f>'FY22'!T34</f>
        <v>36625</v>
      </c>
      <c r="AC77" s="353">
        <f>'FY23'!Q34</f>
        <v>25877</v>
      </c>
      <c r="AD77" s="321"/>
      <c r="AE77" s="302"/>
    </row>
    <row r="78" spans="1:31" x14ac:dyDescent="0.2">
      <c r="A78" s="279" t="s">
        <v>42</v>
      </c>
      <c r="B78" s="352">
        <v>0</v>
      </c>
      <c r="C78" s="352">
        <v>7362</v>
      </c>
      <c r="D78" s="352">
        <v>104</v>
      </c>
      <c r="E78" s="352">
        <v>7258</v>
      </c>
      <c r="F78" s="352">
        <v>7258</v>
      </c>
      <c r="G78" s="352">
        <v>7258</v>
      </c>
      <c r="H78" s="352">
        <v>7258</v>
      </c>
      <c r="I78" s="369">
        <v>7205</v>
      </c>
      <c r="J78" s="352">
        <v>7258</v>
      </c>
      <c r="K78" s="352">
        <v>7370.7759999999998</v>
      </c>
      <c r="L78" s="352">
        <v>7258</v>
      </c>
      <c r="M78" s="352">
        <v>7258</v>
      </c>
      <c r="N78" s="352">
        <v>0</v>
      </c>
      <c r="O78" s="293">
        <v>0</v>
      </c>
      <c r="P78" s="352">
        <v>0</v>
      </c>
      <c r="Q78" s="293">
        <v>0</v>
      </c>
      <c r="R78" s="353">
        <v>0</v>
      </c>
      <c r="S78" s="353">
        <v>0</v>
      </c>
      <c r="T78" s="353">
        <v>2812</v>
      </c>
      <c r="U78" s="353">
        <v>0</v>
      </c>
      <c r="V78" s="353">
        <v>0</v>
      </c>
      <c r="W78" s="353">
        <v>7037</v>
      </c>
      <c r="X78" s="383">
        <f>'FY18'!T35</f>
        <v>4413</v>
      </c>
      <c r="Y78" s="353">
        <v>0</v>
      </c>
      <c r="Z78" s="353">
        <v>0</v>
      </c>
      <c r="AA78" s="353">
        <v>0</v>
      </c>
      <c r="AB78" s="353">
        <f>'FY22'!T35</f>
        <v>0</v>
      </c>
      <c r="AC78" s="353">
        <f>'FY23'!Q35</f>
        <v>0</v>
      </c>
      <c r="AD78" s="321"/>
      <c r="AE78" s="302"/>
    </row>
    <row r="79" spans="1:31" x14ac:dyDescent="0.2">
      <c r="A79" s="279" t="s">
        <v>43</v>
      </c>
      <c r="B79" s="352">
        <v>7258</v>
      </c>
      <c r="C79" s="352">
        <v>5934</v>
      </c>
      <c r="D79" s="352">
        <v>5023</v>
      </c>
      <c r="E79" s="352">
        <v>6976</v>
      </c>
      <c r="F79" s="352">
        <v>7258</v>
      </c>
      <c r="G79" s="352">
        <v>7258</v>
      </c>
      <c r="H79" s="352">
        <v>7293</v>
      </c>
      <c r="I79" s="369">
        <v>7258</v>
      </c>
      <c r="J79" s="352">
        <v>6495</v>
      </c>
      <c r="K79" s="352">
        <v>7271.616</v>
      </c>
      <c r="L79" s="352">
        <v>6857</v>
      </c>
      <c r="M79" s="352">
        <v>5975.0619999999999</v>
      </c>
      <c r="N79" s="352">
        <v>6584.9539999999997</v>
      </c>
      <c r="O79" s="293">
        <v>5192</v>
      </c>
      <c r="P79" s="352">
        <v>1719</v>
      </c>
      <c r="Q79" s="293">
        <v>3119</v>
      </c>
      <c r="R79" s="353">
        <v>1436</v>
      </c>
      <c r="S79" s="353">
        <v>418</v>
      </c>
      <c r="T79" s="353">
        <v>44888</v>
      </c>
      <c r="U79" s="353">
        <v>6494</v>
      </c>
      <c r="V79" s="353">
        <v>7245</v>
      </c>
      <c r="W79" s="353">
        <v>62402</v>
      </c>
      <c r="X79" s="383">
        <f>'FY18'!T36</f>
        <v>70657</v>
      </c>
      <c r="Y79" s="353">
        <v>5350</v>
      </c>
      <c r="Z79" s="353">
        <v>5011</v>
      </c>
      <c r="AA79" s="353">
        <v>7007</v>
      </c>
      <c r="AB79" s="353">
        <f>'FY22'!T36</f>
        <v>6892</v>
      </c>
      <c r="AC79" s="353">
        <f>'FY23'!Q36</f>
        <v>7228</v>
      </c>
      <c r="AD79" s="321"/>
      <c r="AE79" s="302"/>
    </row>
    <row r="80" spans="1:31" x14ac:dyDescent="0.2">
      <c r="A80" s="279" t="s">
        <v>44</v>
      </c>
      <c r="B80" s="352">
        <v>91407</v>
      </c>
      <c r="C80" s="352">
        <v>83310</v>
      </c>
      <c r="D80" s="352">
        <v>62578</v>
      </c>
      <c r="E80" s="352">
        <v>44350</v>
      </c>
      <c r="F80" s="352">
        <v>43177</v>
      </c>
      <c r="G80" s="352">
        <v>43177</v>
      </c>
      <c r="H80" s="352">
        <v>43499</v>
      </c>
      <c r="I80" s="369">
        <v>43175</v>
      </c>
      <c r="J80" s="352">
        <v>42882</v>
      </c>
      <c r="K80" s="352">
        <v>52012.957999999999</v>
      </c>
      <c r="L80" s="352">
        <v>71322</v>
      </c>
      <c r="M80" s="352">
        <v>52547.77</v>
      </c>
      <c r="N80" s="352">
        <v>43175</v>
      </c>
      <c r="O80" s="293">
        <v>43175</v>
      </c>
      <c r="P80" s="352">
        <v>68302</v>
      </c>
      <c r="Q80" s="293">
        <v>70763</v>
      </c>
      <c r="R80" s="353">
        <v>43252</v>
      </c>
      <c r="S80" s="353">
        <v>40517</v>
      </c>
      <c r="T80" s="353">
        <v>128536</v>
      </c>
      <c r="U80" s="353">
        <v>43897</v>
      </c>
      <c r="V80" s="353">
        <v>52591</v>
      </c>
      <c r="W80" s="353">
        <v>197857</v>
      </c>
      <c r="X80" s="383">
        <f>'FY18'!T37</f>
        <v>177301</v>
      </c>
      <c r="Y80" s="353">
        <v>49029</v>
      </c>
      <c r="Z80" s="353">
        <v>65278</v>
      </c>
      <c r="AA80" s="353">
        <v>52142</v>
      </c>
      <c r="AB80" s="353">
        <f>'FY22'!T37</f>
        <v>54836</v>
      </c>
      <c r="AC80" s="353">
        <f>'FY23'!Q37</f>
        <v>65735</v>
      </c>
      <c r="AD80" s="321"/>
      <c r="AE80" s="302"/>
    </row>
    <row r="81" spans="1:44" x14ac:dyDescent="0.2">
      <c r="A81" s="279" t="s">
        <v>120</v>
      </c>
      <c r="B81" s="352">
        <v>237110</v>
      </c>
      <c r="C81" s="352">
        <v>254431</v>
      </c>
      <c r="D81" s="352">
        <v>202090</v>
      </c>
      <c r="E81" s="352">
        <v>145448</v>
      </c>
      <c r="F81" s="352">
        <f>94083+46297</f>
        <v>140380</v>
      </c>
      <c r="G81" s="352">
        <v>142169</v>
      </c>
      <c r="H81" s="352">
        <v>137667</v>
      </c>
      <c r="I81" s="369">
        <v>141819</v>
      </c>
      <c r="J81" s="352">
        <v>141786</v>
      </c>
      <c r="K81" s="352">
        <v>141877.85399999999</v>
      </c>
      <c r="L81" s="352">
        <v>220673.035</v>
      </c>
      <c r="M81" s="352">
        <v>172843.791</v>
      </c>
      <c r="N81" s="352">
        <v>137820.87100000001</v>
      </c>
      <c r="O81" s="293">
        <v>140898.75</v>
      </c>
      <c r="P81" s="352">
        <v>177367</v>
      </c>
      <c r="Q81" s="293">
        <v>221808</v>
      </c>
      <c r="R81" s="353">
        <v>190019</v>
      </c>
      <c r="S81" s="353">
        <v>56373</v>
      </c>
      <c r="T81" s="353">
        <v>24220</v>
      </c>
      <c r="U81" s="353">
        <v>63460</v>
      </c>
      <c r="V81" s="353">
        <v>142160</v>
      </c>
      <c r="W81" s="353">
        <v>35095</v>
      </c>
      <c r="X81" s="383">
        <f>'FY18'!T38</f>
        <v>30670</v>
      </c>
      <c r="Y81" s="353">
        <v>97933</v>
      </c>
      <c r="Z81" s="353">
        <v>112582</v>
      </c>
      <c r="AA81" s="353">
        <v>115236</v>
      </c>
      <c r="AB81" s="353">
        <f>'FY22'!T38</f>
        <v>0</v>
      </c>
      <c r="AC81" s="353">
        <f>'FY23'!Q38</f>
        <v>0</v>
      </c>
      <c r="AD81" s="321"/>
      <c r="AE81" s="302"/>
    </row>
    <row r="82" spans="1:44" x14ac:dyDescent="0.2">
      <c r="A82" s="279" t="s">
        <v>46</v>
      </c>
      <c r="B82" s="352">
        <v>51278</v>
      </c>
      <c r="C82" s="352">
        <v>46385</v>
      </c>
      <c r="D82" s="352">
        <v>35173</v>
      </c>
      <c r="E82" s="352">
        <v>24915</v>
      </c>
      <c r="F82" s="352">
        <v>23976</v>
      </c>
      <c r="G82" s="352">
        <v>24221</v>
      </c>
      <c r="H82" s="352">
        <v>24696</v>
      </c>
      <c r="I82" s="369">
        <v>24220</v>
      </c>
      <c r="J82" s="352">
        <v>24220</v>
      </c>
      <c r="K82" s="352">
        <v>29050.535</v>
      </c>
      <c r="L82" s="352">
        <v>41324</v>
      </c>
      <c r="M82" s="352">
        <v>29478</v>
      </c>
      <c r="N82" s="352">
        <v>24220</v>
      </c>
      <c r="O82" s="293">
        <v>24220</v>
      </c>
      <c r="P82" s="352">
        <v>39468</v>
      </c>
      <c r="Q82" s="293">
        <v>39749</v>
      </c>
      <c r="R82" s="353">
        <v>37216</v>
      </c>
      <c r="S82" s="353">
        <v>24232</v>
      </c>
      <c r="T82" s="353">
        <v>0</v>
      </c>
      <c r="U82" s="353">
        <v>30244</v>
      </c>
      <c r="V82" s="353">
        <v>24220</v>
      </c>
      <c r="W82" s="353">
        <v>0</v>
      </c>
      <c r="X82" s="383">
        <f>'FY18'!T39</f>
        <v>0</v>
      </c>
      <c r="Y82" s="353">
        <v>27783</v>
      </c>
      <c r="Z82" s="353">
        <v>36625</v>
      </c>
      <c r="AA82" s="353">
        <v>29704</v>
      </c>
      <c r="AB82" s="353">
        <f>'FY22'!T39</f>
        <v>32249</v>
      </c>
      <c r="AC82" s="353">
        <f>'FY23'!Q39</f>
        <v>36891</v>
      </c>
      <c r="AD82" s="321"/>
      <c r="AE82" s="302"/>
    </row>
    <row r="83" spans="1:44" x14ac:dyDescent="0.2">
      <c r="A83" s="279" t="s">
        <v>474</v>
      </c>
      <c r="B83" s="352">
        <v>4096</v>
      </c>
      <c r="C83" s="352">
        <v>7219</v>
      </c>
      <c r="D83" s="352">
        <v>7237</v>
      </c>
      <c r="E83" s="352">
        <v>0</v>
      </c>
      <c r="F83" s="352">
        <v>7258</v>
      </c>
      <c r="G83" s="352">
        <v>7258</v>
      </c>
      <c r="H83" s="352">
        <v>7258</v>
      </c>
      <c r="I83" s="369">
        <v>0</v>
      </c>
      <c r="J83" s="352">
        <v>0</v>
      </c>
      <c r="K83" s="352">
        <v>0</v>
      </c>
      <c r="L83" s="352">
        <v>0</v>
      </c>
      <c r="M83" s="352">
        <v>0</v>
      </c>
      <c r="N83" s="352">
        <v>0</v>
      </c>
      <c r="O83" s="293">
        <v>0</v>
      </c>
      <c r="P83" s="352">
        <v>0</v>
      </c>
      <c r="Q83" s="293">
        <v>0</v>
      </c>
      <c r="R83" s="353">
        <v>0</v>
      </c>
      <c r="S83" s="353">
        <v>0</v>
      </c>
      <c r="T83" s="353">
        <v>18532</v>
      </c>
      <c r="U83" s="353">
        <v>0</v>
      </c>
      <c r="V83" s="353">
        <v>0</v>
      </c>
      <c r="W83" s="353">
        <v>23626</v>
      </c>
      <c r="X83" s="383">
        <f>'FY18'!T40</f>
        <v>24413</v>
      </c>
      <c r="Y83" s="353">
        <v>0</v>
      </c>
      <c r="Z83" s="353">
        <v>0</v>
      </c>
      <c r="AA83" s="353">
        <v>0</v>
      </c>
      <c r="AB83" s="353">
        <f>'FY22'!T40</f>
        <v>0</v>
      </c>
      <c r="AC83" s="353">
        <f>'FY23'!Q40</f>
        <v>0</v>
      </c>
      <c r="AD83" s="321"/>
      <c r="AE83" s="302"/>
    </row>
    <row r="84" spans="1:44" x14ac:dyDescent="0.2">
      <c r="A84" s="279" t="s">
        <v>49</v>
      </c>
      <c r="B84" s="352">
        <v>26754</v>
      </c>
      <c r="C84" s="352">
        <v>24374</v>
      </c>
      <c r="D84" s="352">
        <v>18300</v>
      </c>
      <c r="E84" s="352">
        <v>12999</v>
      </c>
      <c r="F84" s="352">
        <v>12637</v>
      </c>
      <c r="G84" s="352">
        <v>12215</v>
      </c>
      <c r="H84" s="352">
        <v>12636</v>
      </c>
      <c r="I84" s="369">
        <v>12636</v>
      </c>
      <c r="J84" s="352">
        <v>12636</v>
      </c>
      <c r="K84" s="352">
        <v>12636.018</v>
      </c>
      <c r="L84" s="352">
        <v>13953</v>
      </c>
      <c r="M84" s="352">
        <v>15380</v>
      </c>
      <c r="N84" s="352">
        <v>12402.936</v>
      </c>
      <c r="O84" s="293">
        <v>0</v>
      </c>
      <c r="P84" s="352">
        <v>0</v>
      </c>
      <c r="Q84" s="293">
        <v>0</v>
      </c>
      <c r="R84" s="353">
        <v>0</v>
      </c>
      <c r="S84" s="353">
        <v>0</v>
      </c>
      <c r="T84" s="353">
        <v>0</v>
      </c>
      <c r="U84" s="353">
        <v>0</v>
      </c>
      <c r="V84" s="353">
        <v>0</v>
      </c>
      <c r="W84" s="353">
        <v>0</v>
      </c>
      <c r="X84" s="383">
        <f>'FY18'!T41</f>
        <v>0</v>
      </c>
      <c r="Y84" s="353">
        <v>0</v>
      </c>
      <c r="Z84" s="353">
        <v>0</v>
      </c>
      <c r="AA84" s="353">
        <v>0</v>
      </c>
      <c r="AB84" s="353">
        <f>'FY22'!T41</f>
        <v>0</v>
      </c>
      <c r="AC84" s="353">
        <f>'FY23'!Q41</f>
        <v>0</v>
      </c>
      <c r="AD84" s="321"/>
      <c r="AE84" s="302"/>
    </row>
    <row r="85" spans="1:44" x14ac:dyDescent="0.2">
      <c r="A85" s="279" t="s">
        <v>50</v>
      </c>
      <c r="B85" s="352">
        <v>31212</v>
      </c>
      <c r="C85" s="352">
        <v>28481</v>
      </c>
      <c r="D85" s="352">
        <v>21313</v>
      </c>
      <c r="E85" s="352">
        <v>15109</v>
      </c>
      <c r="F85" s="352">
        <v>14743</v>
      </c>
      <c r="G85" s="352">
        <v>14743</v>
      </c>
      <c r="H85" s="352">
        <f>14244+69</f>
        <v>14313</v>
      </c>
      <c r="I85" s="369">
        <v>14669</v>
      </c>
      <c r="J85" s="352">
        <v>14732</v>
      </c>
      <c r="K85" s="352">
        <v>14657.382</v>
      </c>
      <c r="L85" s="352">
        <v>25140.231</v>
      </c>
      <c r="M85" s="352">
        <v>17943</v>
      </c>
      <c r="N85" s="352">
        <v>14743</v>
      </c>
      <c r="O85" s="293">
        <v>14742.993</v>
      </c>
      <c r="P85" s="352">
        <v>23263</v>
      </c>
      <c r="Q85" s="293">
        <v>24195</v>
      </c>
      <c r="R85" s="353">
        <v>22861</v>
      </c>
      <c r="S85" s="353">
        <v>0</v>
      </c>
      <c r="T85" s="353">
        <v>13419</v>
      </c>
      <c r="U85" s="353">
        <v>17708</v>
      </c>
      <c r="V85" s="353">
        <v>17170</v>
      </c>
      <c r="W85" s="353">
        <v>21362</v>
      </c>
      <c r="X85" s="383">
        <f>'FY18'!T42</f>
        <v>36105</v>
      </c>
      <c r="Y85" s="353">
        <v>16488</v>
      </c>
      <c r="Z85" s="353">
        <v>22293</v>
      </c>
      <c r="AA85" s="353">
        <v>16035</v>
      </c>
      <c r="AB85" s="353">
        <f>'FY22'!T42</f>
        <v>19723</v>
      </c>
      <c r="AC85" s="353">
        <f>'FY23'!Q42</f>
        <v>22455</v>
      </c>
      <c r="AD85" s="321"/>
      <c r="AE85" s="302"/>
    </row>
    <row r="86" spans="1:44" x14ac:dyDescent="0.2">
      <c r="A86" s="279" t="s">
        <v>51</v>
      </c>
      <c r="B86" s="352">
        <v>15606</v>
      </c>
      <c r="C86" s="352">
        <v>14164</v>
      </c>
      <c r="D86" s="352">
        <v>10946</v>
      </c>
      <c r="E86" s="352">
        <v>7249</v>
      </c>
      <c r="F86" s="352">
        <v>7372</v>
      </c>
      <c r="G86" s="352">
        <v>7372</v>
      </c>
      <c r="H86" s="352">
        <v>7347</v>
      </c>
      <c r="I86" s="369">
        <v>7282.3620000000001</v>
      </c>
      <c r="J86" s="352">
        <v>0</v>
      </c>
      <c r="K86" s="352">
        <v>0</v>
      </c>
      <c r="L86" s="352">
        <v>0</v>
      </c>
      <c r="M86" s="352">
        <v>0</v>
      </c>
      <c r="N86" s="352">
        <v>0</v>
      </c>
      <c r="O86" s="293">
        <v>0</v>
      </c>
      <c r="P86" s="352">
        <v>0</v>
      </c>
      <c r="Q86" s="293">
        <v>0</v>
      </c>
      <c r="R86" s="353">
        <v>0</v>
      </c>
      <c r="S86" s="353">
        <v>0</v>
      </c>
      <c r="T86" s="353">
        <v>0</v>
      </c>
      <c r="U86" s="353">
        <v>0</v>
      </c>
      <c r="V86" s="353">
        <v>0</v>
      </c>
      <c r="W86" s="353">
        <v>0</v>
      </c>
      <c r="X86" s="383">
        <f>'FY18'!T43</f>
        <v>0</v>
      </c>
      <c r="Y86" s="353">
        <v>0</v>
      </c>
      <c r="Z86" s="353">
        <v>0</v>
      </c>
      <c r="AA86" s="353">
        <v>0</v>
      </c>
      <c r="AB86" s="353">
        <f>'FY22'!T43</f>
        <v>0</v>
      </c>
      <c r="AC86" s="353">
        <f>'FY23'!Q43</f>
        <v>0</v>
      </c>
      <c r="AD86" s="321"/>
      <c r="AE86" s="302"/>
    </row>
    <row r="87" spans="1:44" x14ac:dyDescent="0.2">
      <c r="A87" s="279" t="s">
        <v>52</v>
      </c>
      <c r="B87" s="352">
        <v>7023</v>
      </c>
      <c r="C87" s="352">
        <v>6997</v>
      </c>
      <c r="D87" s="352">
        <v>7404</v>
      </c>
      <c r="E87" s="352">
        <v>7258</v>
      </c>
      <c r="F87" s="352">
        <v>7258</v>
      </c>
      <c r="G87" s="352">
        <v>7258</v>
      </c>
      <c r="H87" s="352">
        <v>7362</v>
      </c>
      <c r="I87" s="369">
        <v>7258</v>
      </c>
      <c r="J87" s="352">
        <v>7258</v>
      </c>
      <c r="K87" s="352">
        <v>7379.5119999999997</v>
      </c>
      <c r="L87" s="352">
        <v>7258</v>
      </c>
      <c r="M87" s="352">
        <v>138.60599999999999</v>
      </c>
      <c r="N87" s="352">
        <v>0</v>
      </c>
      <c r="O87" s="293">
        <v>0</v>
      </c>
      <c r="P87" s="352">
        <v>0</v>
      </c>
      <c r="Q87" s="293">
        <v>0</v>
      </c>
      <c r="R87" s="353">
        <v>0</v>
      </c>
      <c r="S87" s="353">
        <v>0</v>
      </c>
      <c r="T87" s="353">
        <v>0</v>
      </c>
      <c r="U87" s="353">
        <v>0</v>
      </c>
      <c r="V87" s="353">
        <v>0</v>
      </c>
      <c r="W87" s="353">
        <v>0</v>
      </c>
      <c r="X87" s="383">
        <f>'FY18'!T44</f>
        <v>0</v>
      </c>
      <c r="Y87" s="353">
        <v>0</v>
      </c>
      <c r="Z87" s="353">
        <v>0</v>
      </c>
      <c r="AA87" s="353">
        <v>0</v>
      </c>
      <c r="AB87" s="353">
        <f>'FY22'!T44</f>
        <v>0</v>
      </c>
      <c r="AC87" s="353">
        <f>'FY23'!Q44</f>
        <v>0</v>
      </c>
      <c r="AD87" s="321"/>
      <c r="AE87" s="302"/>
    </row>
    <row r="88" spans="1:44" x14ac:dyDescent="0.2">
      <c r="A88" s="279" t="s">
        <v>53</v>
      </c>
      <c r="B88" s="351">
        <v>26754</v>
      </c>
      <c r="C88" s="351">
        <v>24420</v>
      </c>
      <c r="D88" s="351">
        <v>18244</v>
      </c>
      <c r="E88" s="351">
        <v>12999</v>
      </c>
      <c r="F88" s="351">
        <v>12637</v>
      </c>
      <c r="G88" s="351">
        <v>12637</v>
      </c>
      <c r="H88" s="351">
        <v>13333</v>
      </c>
      <c r="I88" s="370">
        <v>12636</v>
      </c>
      <c r="J88" s="351">
        <v>12636</v>
      </c>
      <c r="K88" s="351">
        <v>12769.32</v>
      </c>
      <c r="L88" s="351">
        <v>21559.999</v>
      </c>
      <c r="M88" s="351">
        <v>15380</v>
      </c>
      <c r="N88" s="351">
        <v>12636</v>
      </c>
      <c r="O88" s="294">
        <v>148.94300000000001</v>
      </c>
      <c r="P88" s="351">
        <v>20593</v>
      </c>
      <c r="Q88" s="294">
        <v>12636</v>
      </c>
      <c r="R88" s="354">
        <v>0</v>
      </c>
      <c r="S88" s="354">
        <v>0</v>
      </c>
      <c r="T88" s="354">
        <v>12394</v>
      </c>
      <c r="U88" s="354">
        <v>15779</v>
      </c>
      <c r="V88" s="354">
        <v>15439</v>
      </c>
      <c r="W88" s="354">
        <v>15512</v>
      </c>
      <c r="X88" s="384">
        <f>'FY18'!T45</f>
        <v>18315</v>
      </c>
      <c r="Y88" s="354">
        <v>12635.7</v>
      </c>
      <c r="Z88" s="354">
        <v>19106.849999999999</v>
      </c>
      <c r="AA88" s="354">
        <v>15042</v>
      </c>
      <c r="AB88" s="353">
        <f>'FY22'!T45</f>
        <v>17064</v>
      </c>
      <c r="AC88" s="354">
        <f>'FY23'!Q45</f>
        <v>19248</v>
      </c>
      <c r="AD88" s="321"/>
      <c r="AE88" s="302"/>
    </row>
    <row r="89" spans="1:44" x14ac:dyDescent="0.2">
      <c r="A89" s="279" t="s">
        <v>55</v>
      </c>
      <c r="B89" s="371">
        <f t="shared" ref="B89:S89" si="2">SUM(B49:B88)</f>
        <v>2073310</v>
      </c>
      <c r="C89" s="371">
        <f t="shared" si="2"/>
        <v>2043566</v>
      </c>
      <c r="D89" s="371">
        <f t="shared" si="2"/>
        <v>1547460</v>
      </c>
      <c r="E89" s="371">
        <f t="shared" si="2"/>
        <v>1112794</v>
      </c>
      <c r="F89" s="371">
        <f t="shared" si="2"/>
        <v>1065773</v>
      </c>
      <c r="G89" s="371">
        <f t="shared" si="2"/>
        <v>1089468</v>
      </c>
      <c r="H89" s="371">
        <f t="shared" si="2"/>
        <v>1092939</v>
      </c>
      <c r="I89" s="372">
        <f t="shared" si="2"/>
        <v>1047118.688</v>
      </c>
      <c r="J89" s="371">
        <f t="shared" si="2"/>
        <v>1062199</v>
      </c>
      <c r="K89" s="371">
        <f t="shared" si="2"/>
        <v>1162052.439</v>
      </c>
      <c r="L89" s="371">
        <f t="shared" si="2"/>
        <v>1640373.0189999999</v>
      </c>
      <c r="M89" s="371">
        <f t="shared" si="2"/>
        <v>1237178.368</v>
      </c>
      <c r="N89" s="371">
        <f t="shared" si="2"/>
        <v>955502.79200000002</v>
      </c>
      <c r="O89" s="375">
        <f t="shared" si="2"/>
        <v>917854.97900000005</v>
      </c>
      <c r="P89" s="371">
        <f t="shared" si="2"/>
        <v>1474202</v>
      </c>
      <c r="Q89" s="375">
        <f t="shared" si="2"/>
        <v>1437561.8960000002</v>
      </c>
      <c r="R89" s="355">
        <f t="shared" si="2"/>
        <v>1263083</v>
      </c>
      <c r="S89" s="355">
        <f t="shared" si="2"/>
        <v>601754</v>
      </c>
      <c r="T89" s="355">
        <v>902336</v>
      </c>
      <c r="U89" s="355">
        <f t="shared" ref="U89:AB89" si="3">SUM(U49:U88)</f>
        <v>1054320</v>
      </c>
      <c r="V89" s="355">
        <f t="shared" si="3"/>
        <v>1130751</v>
      </c>
      <c r="W89" s="355">
        <f t="shared" si="3"/>
        <v>1285609</v>
      </c>
      <c r="X89" s="385">
        <f t="shared" si="3"/>
        <v>1153547</v>
      </c>
      <c r="Y89" s="355">
        <f t="shared" si="3"/>
        <v>1061497.7</v>
      </c>
      <c r="Z89" s="355">
        <f t="shared" si="3"/>
        <v>1452473.6645900002</v>
      </c>
      <c r="AA89" s="355">
        <f t="shared" si="3"/>
        <v>1103956</v>
      </c>
      <c r="AB89" s="355">
        <f t="shared" si="3"/>
        <v>1070854</v>
      </c>
      <c r="AC89" s="355">
        <f t="shared" ref="AC89" si="4">SUM(AC49:AC88)</f>
        <v>1095947</v>
      </c>
      <c r="AD89" s="321"/>
      <c r="AE89" s="302"/>
    </row>
    <row r="90" spans="1:44" x14ac:dyDescent="0.2">
      <c r="B90" s="282"/>
      <c r="C90" s="282"/>
      <c r="D90" s="282"/>
      <c r="E90" s="282"/>
      <c r="F90" s="282"/>
      <c r="G90" s="282"/>
      <c r="H90" s="282"/>
      <c r="I90" s="282"/>
      <c r="J90" s="282"/>
      <c r="K90" s="282"/>
      <c r="L90" s="282"/>
      <c r="M90" s="282"/>
      <c r="N90" s="282"/>
      <c r="O90" s="291"/>
      <c r="P90" s="282"/>
      <c r="Q90" s="291"/>
      <c r="R90" s="282"/>
      <c r="S90" s="282"/>
      <c r="T90" s="282"/>
      <c r="U90" s="352"/>
      <c r="V90" s="282"/>
      <c r="W90" s="282"/>
      <c r="X90" s="291"/>
      <c r="Y90" s="282"/>
      <c r="Z90" s="282"/>
      <c r="AA90" s="282"/>
      <c r="AB90" s="282"/>
      <c r="AC90" s="282"/>
      <c r="AE90" s="302"/>
    </row>
    <row r="91" spans="1:44" x14ac:dyDescent="0.2">
      <c r="A91" s="280" t="s">
        <v>417</v>
      </c>
      <c r="C91" s="280"/>
      <c r="AD91" s="282"/>
      <c r="AE91" s="302"/>
      <c r="AH91" s="360"/>
      <c r="AI91" s="360"/>
      <c r="AJ91" s="360"/>
      <c r="AK91" s="360"/>
      <c r="AL91" s="360"/>
      <c r="AM91" s="360"/>
      <c r="AN91" s="360"/>
      <c r="AO91" s="360"/>
      <c r="AP91" s="360"/>
      <c r="AQ91" s="360"/>
      <c r="AR91" s="360"/>
    </row>
    <row r="92" spans="1:44" x14ac:dyDescent="0.2">
      <c r="A92" s="279" t="s">
        <v>15</v>
      </c>
      <c r="B92" s="352">
        <v>0</v>
      </c>
      <c r="C92" s="352">
        <f t="shared" ref="C92:G107" si="5">+C6-C49</f>
        <v>10</v>
      </c>
      <c r="D92" s="352">
        <f t="shared" si="5"/>
        <v>46</v>
      </c>
      <c r="E92" s="352">
        <f t="shared" si="5"/>
        <v>1403</v>
      </c>
      <c r="F92" s="352">
        <f t="shared" si="5"/>
        <v>1351</v>
      </c>
      <c r="G92" s="352">
        <f t="shared" si="5"/>
        <v>337</v>
      </c>
      <c r="H92" s="352">
        <f t="shared" ref="H92:H131" si="6">IF((+H6-H49)&gt;0, H6-H49,0)</f>
        <v>613</v>
      </c>
      <c r="I92" s="352">
        <f t="shared" ref="I92:J107" si="7">+I6-I49</f>
        <v>0</v>
      </c>
      <c r="J92" s="352">
        <f t="shared" si="7"/>
        <v>0</v>
      </c>
      <c r="K92" s="352">
        <f t="shared" ref="K92:S107" si="8">IF((+K6-K49)&gt;0,(K6-K49),0)</f>
        <v>0</v>
      </c>
      <c r="L92" s="352">
        <f t="shared" si="8"/>
        <v>222</v>
      </c>
      <c r="M92" s="352">
        <f t="shared" si="8"/>
        <v>595.22200000000157</v>
      </c>
      <c r="N92" s="352">
        <f t="shared" si="8"/>
        <v>0</v>
      </c>
      <c r="O92" s="293">
        <f t="shared" si="8"/>
        <v>87</v>
      </c>
      <c r="P92" s="352">
        <f>IF((+P6-P49)&gt;0,(P6-P49),0)</f>
        <v>227</v>
      </c>
      <c r="Q92" s="293">
        <f t="shared" si="8"/>
        <v>534.125</v>
      </c>
      <c r="R92" s="352">
        <f t="shared" si="8"/>
        <v>4453.017218543042</v>
      </c>
      <c r="S92" s="361">
        <f t="shared" si="8"/>
        <v>40054</v>
      </c>
      <c r="T92" s="361">
        <v>28783</v>
      </c>
      <c r="U92" s="321">
        <v>6839</v>
      </c>
      <c r="V92" s="279">
        <v>0</v>
      </c>
      <c r="W92" s="361">
        <v>4601</v>
      </c>
      <c r="X92" s="386">
        <v>1497</v>
      </c>
      <c r="Y92" s="361">
        <f t="shared" ref="Y92:AA107" si="9">Y6-Y49</f>
        <v>4616</v>
      </c>
      <c r="Z92" s="361">
        <f t="shared" si="9"/>
        <v>930</v>
      </c>
      <c r="AA92" s="361">
        <f t="shared" si="9"/>
        <v>6175</v>
      </c>
      <c r="AB92" s="361">
        <f t="shared" ref="AB92:AC92" si="10">AB6-AB49</f>
        <v>0</v>
      </c>
      <c r="AC92" s="301">
        <f t="shared" si="10"/>
        <v>27286</v>
      </c>
      <c r="AD92" s="282"/>
      <c r="AE92" s="302"/>
      <c r="AF92" s="362"/>
      <c r="AH92" s="360"/>
      <c r="AI92" s="360"/>
      <c r="AJ92" s="360"/>
      <c r="AK92" s="360"/>
      <c r="AL92" s="360"/>
      <c r="AM92" s="360"/>
      <c r="AN92" s="360"/>
      <c r="AO92" s="360"/>
      <c r="AP92" s="360"/>
      <c r="AQ92" s="360"/>
      <c r="AR92" s="360"/>
    </row>
    <row r="93" spans="1:44" x14ac:dyDescent="0.2">
      <c r="A93" s="279" t="s">
        <v>16</v>
      </c>
      <c r="B93" s="352">
        <v>0</v>
      </c>
      <c r="C93" s="352">
        <f t="shared" si="5"/>
        <v>-370</v>
      </c>
      <c r="D93" s="352">
        <f t="shared" si="5"/>
        <v>-510</v>
      </c>
      <c r="E93" s="352">
        <f t="shared" si="5"/>
        <v>510</v>
      </c>
      <c r="F93" s="352">
        <f t="shared" si="5"/>
        <v>0</v>
      </c>
      <c r="G93" s="352">
        <f t="shared" si="5"/>
        <v>0</v>
      </c>
      <c r="H93" s="352">
        <f t="shared" si="6"/>
        <v>0</v>
      </c>
      <c r="I93" s="352">
        <f t="shared" si="7"/>
        <v>1645</v>
      </c>
      <c r="J93" s="352">
        <f t="shared" si="7"/>
        <v>0</v>
      </c>
      <c r="K93" s="352">
        <f t="shared" si="8"/>
        <v>0</v>
      </c>
      <c r="L93" s="352">
        <f t="shared" si="8"/>
        <v>65.595999999990454</v>
      </c>
      <c r="M93" s="352">
        <f t="shared" si="8"/>
        <v>0</v>
      </c>
      <c r="N93" s="352">
        <f t="shared" si="8"/>
        <v>118.7609999999986</v>
      </c>
      <c r="O93" s="293">
        <f t="shared" si="8"/>
        <v>0</v>
      </c>
      <c r="P93" s="352">
        <f t="shared" si="8"/>
        <v>0</v>
      </c>
      <c r="Q93" s="293">
        <f t="shared" si="8"/>
        <v>0</v>
      </c>
      <c r="R93" s="352">
        <f t="shared" si="8"/>
        <v>2318</v>
      </c>
      <c r="S93" s="361">
        <f t="shared" si="8"/>
        <v>59724</v>
      </c>
      <c r="T93" s="361">
        <v>1782</v>
      </c>
      <c r="U93" s="321">
        <v>115</v>
      </c>
      <c r="V93" s="279">
        <v>15810</v>
      </c>
      <c r="W93" s="361">
        <v>0</v>
      </c>
      <c r="X93" s="386">
        <v>4042</v>
      </c>
      <c r="Y93" s="361">
        <f t="shared" si="9"/>
        <v>0</v>
      </c>
      <c r="Z93" s="361">
        <f t="shared" si="9"/>
        <v>1</v>
      </c>
      <c r="AA93" s="361">
        <f t="shared" si="9"/>
        <v>1</v>
      </c>
      <c r="AB93" s="361">
        <f t="shared" ref="AB93:AC93" si="11">AB7-AB50</f>
        <v>1</v>
      </c>
      <c r="AC93" s="301">
        <f t="shared" si="11"/>
        <v>0</v>
      </c>
      <c r="AD93" s="282"/>
      <c r="AE93" s="302"/>
      <c r="AF93" s="362"/>
      <c r="AH93" s="360"/>
      <c r="AI93" s="360"/>
      <c r="AJ93" s="360"/>
      <c r="AK93" s="360"/>
      <c r="AL93" s="360"/>
      <c r="AM93" s="360"/>
      <c r="AN93" s="360"/>
      <c r="AO93" s="360"/>
      <c r="AP93" s="360"/>
      <c r="AQ93" s="360"/>
      <c r="AR93" s="360"/>
    </row>
    <row r="94" spans="1:44" x14ac:dyDescent="0.2">
      <c r="A94" s="279" t="s">
        <v>17</v>
      </c>
      <c r="B94" s="352">
        <v>12311</v>
      </c>
      <c r="C94" s="352">
        <f t="shared" si="5"/>
        <v>11359</v>
      </c>
      <c r="D94" s="352">
        <f t="shared" si="5"/>
        <v>7830</v>
      </c>
      <c r="E94" s="352">
        <f t="shared" si="5"/>
        <v>7583</v>
      </c>
      <c r="F94" s="352">
        <f t="shared" si="5"/>
        <v>7372</v>
      </c>
      <c r="G94" s="352">
        <f t="shared" si="5"/>
        <v>7372</v>
      </c>
      <c r="H94" s="352">
        <f t="shared" si="6"/>
        <v>7371</v>
      </c>
      <c r="I94" s="352">
        <f t="shared" si="7"/>
        <v>7371</v>
      </c>
      <c r="J94" s="352">
        <f t="shared" si="7"/>
        <v>7371</v>
      </c>
      <c r="K94" s="352">
        <f t="shared" si="8"/>
        <v>0</v>
      </c>
      <c r="L94" s="352">
        <f t="shared" si="8"/>
        <v>0</v>
      </c>
      <c r="M94" s="352">
        <f t="shared" si="8"/>
        <v>8972</v>
      </c>
      <c r="N94" s="352">
        <f t="shared" si="8"/>
        <v>7371</v>
      </c>
      <c r="O94" s="293">
        <f t="shared" si="8"/>
        <v>7371</v>
      </c>
      <c r="P94" s="352">
        <f t="shared" si="8"/>
        <v>0</v>
      </c>
      <c r="Q94" s="293">
        <f t="shared" si="8"/>
        <v>0</v>
      </c>
      <c r="R94" s="352">
        <f t="shared" si="8"/>
        <v>11430</v>
      </c>
      <c r="S94" s="361">
        <f t="shared" si="8"/>
        <v>7513</v>
      </c>
      <c r="T94" s="361">
        <v>0</v>
      </c>
      <c r="U94" s="321">
        <v>0</v>
      </c>
      <c r="V94" s="279">
        <v>0</v>
      </c>
      <c r="W94" s="361">
        <v>1364</v>
      </c>
      <c r="X94" s="386">
        <v>6793</v>
      </c>
      <c r="Y94" s="361">
        <f t="shared" si="9"/>
        <v>0</v>
      </c>
      <c r="Z94" s="361">
        <f t="shared" si="9"/>
        <v>1656</v>
      </c>
      <c r="AA94" s="361">
        <f t="shared" si="9"/>
        <v>4198</v>
      </c>
      <c r="AB94" s="361">
        <f t="shared" ref="AB94:AC94" si="12">AB8-AB51</f>
        <v>9954</v>
      </c>
      <c r="AC94" s="301">
        <f t="shared" si="12"/>
        <v>6827</v>
      </c>
      <c r="AD94" s="282"/>
      <c r="AE94" s="302"/>
      <c r="AF94" s="362"/>
      <c r="AH94" s="360"/>
      <c r="AI94" s="360"/>
      <c r="AJ94" s="360"/>
      <c r="AK94" s="360"/>
      <c r="AL94" s="360"/>
      <c r="AM94" s="360"/>
      <c r="AN94" s="360"/>
      <c r="AO94" s="360"/>
      <c r="AP94" s="360"/>
      <c r="AQ94" s="360"/>
      <c r="AR94" s="360"/>
    </row>
    <row r="95" spans="1:44" x14ac:dyDescent="0.2">
      <c r="A95" s="279" t="s">
        <v>18</v>
      </c>
      <c r="B95" s="352">
        <v>-1</v>
      </c>
      <c r="C95" s="352">
        <f t="shared" si="5"/>
        <v>-104</v>
      </c>
      <c r="D95" s="352">
        <f t="shared" si="5"/>
        <v>-24</v>
      </c>
      <c r="E95" s="352">
        <f t="shared" si="5"/>
        <v>0</v>
      </c>
      <c r="F95" s="352">
        <f t="shared" si="5"/>
        <v>0</v>
      </c>
      <c r="G95" s="352">
        <f t="shared" si="5"/>
        <v>0</v>
      </c>
      <c r="H95" s="352">
        <f t="shared" si="6"/>
        <v>0</v>
      </c>
      <c r="I95" s="352">
        <f t="shared" si="7"/>
        <v>0</v>
      </c>
      <c r="J95" s="352">
        <f t="shared" si="7"/>
        <v>12</v>
      </c>
      <c r="K95" s="352">
        <f t="shared" si="8"/>
        <v>1995.1579999999994</v>
      </c>
      <c r="L95" s="352">
        <f t="shared" si="8"/>
        <v>0</v>
      </c>
      <c r="M95" s="352">
        <f t="shared" si="8"/>
        <v>0</v>
      </c>
      <c r="N95" s="352">
        <f t="shared" si="8"/>
        <v>11482.919</v>
      </c>
      <c r="O95" s="293">
        <f t="shared" si="8"/>
        <v>11583</v>
      </c>
      <c r="P95" s="352">
        <f t="shared" si="8"/>
        <v>18876</v>
      </c>
      <c r="Q95" s="293">
        <f t="shared" si="8"/>
        <v>4451</v>
      </c>
      <c r="R95" s="352">
        <f t="shared" si="8"/>
        <v>17962</v>
      </c>
      <c r="S95" s="361">
        <f t="shared" si="8"/>
        <v>11781</v>
      </c>
      <c r="T95" s="361">
        <v>4947</v>
      </c>
      <c r="U95" s="321">
        <v>0</v>
      </c>
      <c r="V95" s="279">
        <v>0</v>
      </c>
      <c r="W95" s="361">
        <v>542</v>
      </c>
      <c r="X95" s="386">
        <v>0</v>
      </c>
      <c r="Y95" s="361">
        <f t="shared" si="9"/>
        <v>6</v>
      </c>
      <c r="Z95" s="361">
        <f t="shared" si="9"/>
        <v>76</v>
      </c>
      <c r="AA95" s="361">
        <f t="shared" si="9"/>
        <v>417</v>
      </c>
      <c r="AB95" s="361">
        <f t="shared" ref="AB95:AC95" si="13">AB9-AB52</f>
        <v>5906</v>
      </c>
      <c r="AC95" s="301">
        <f t="shared" si="13"/>
        <v>0</v>
      </c>
      <c r="AD95" s="282"/>
      <c r="AE95" s="302"/>
      <c r="AF95" s="362"/>
      <c r="AH95" s="360"/>
      <c r="AI95" s="360"/>
      <c r="AJ95" s="360"/>
      <c r="AK95" s="360"/>
      <c r="AL95" s="360"/>
      <c r="AM95" s="360"/>
      <c r="AN95" s="360"/>
      <c r="AO95" s="360"/>
      <c r="AP95" s="360"/>
      <c r="AQ95" s="360"/>
      <c r="AR95" s="360"/>
    </row>
    <row r="96" spans="1:44" x14ac:dyDescent="0.2">
      <c r="A96" s="279" t="s">
        <v>19</v>
      </c>
      <c r="B96" s="352">
        <v>175</v>
      </c>
      <c r="C96" s="352">
        <f t="shared" si="5"/>
        <v>-109</v>
      </c>
      <c r="D96" s="352">
        <f t="shared" si="5"/>
        <v>785</v>
      </c>
      <c r="E96" s="352">
        <f t="shared" si="5"/>
        <v>111</v>
      </c>
      <c r="F96" s="352">
        <f t="shared" si="5"/>
        <v>129</v>
      </c>
      <c r="G96" s="352">
        <f t="shared" si="5"/>
        <v>94</v>
      </c>
      <c r="H96" s="352">
        <f t="shared" si="6"/>
        <v>0</v>
      </c>
      <c r="I96" s="352">
        <f t="shared" si="7"/>
        <v>0</v>
      </c>
      <c r="J96" s="352">
        <f t="shared" si="7"/>
        <v>71</v>
      </c>
      <c r="K96" s="352">
        <f t="shared" si="8"/>
        <v>1580.5939999999991</v>
      </c>
      <c r="L96" s="352">
        <f t="shared" si="8"/>
        <v>27</v>
      </c>
      <c r="M96" s="352">
        <f t="shared" si="8"/>
        <v>0</v>
      </c>
      <c r="N96" s="352">
        <f t="shared" si="8"/>
        <v>0</v>
      </c>
      <c r="O96" s="293">
        <f t="shared" si="8"/>
        <v>0</v>
      </c>
      <c r="P96" s="352">
        <f t="shared" si="8"/>
        <v>16</v>
      </c>
      <c r="Q96" s="293">
        <f t="shared" si="8"/>
        <v>9187.9259999999995</v>
      </c>
      <c r="R96" s="352">
        <f t="shared" si="8"/>
        <v>13063</v>
      </c>
      <c r="S96" s="361">
        <f t="shared" si="8"/>
        <v>68</v>
      </c>
      <c r="T96" s="361">
        <v>9265</v>
      </c>
      <c r="U96" s="321">
        <v>0</v>
      </c>
      <c r="V96" s="279">
        <v>0</v>
      </c>
      <c r="W96" s="361">
        <v>0</v>
      </c>
      <c r="X96" s="386">
        <v>859</v>
      </c>
      <c r="Y96" s="361">
        <f t="shared" si="9"/>
        <v>554</v>
      </c>
      <c r="Z96" s="361">
        <f t="shared" si="9"/>
        <v>766</v>
      </c>
      <c r="AA96" s="361">
        <f t="shared" si="9"/>
        <v>2122</v>
      </c>
      <c r="AB96" s="361">
        <f t="shared" ref="AB96:AC96" si="14">AB10-AB53</f>
        <v>1664</v>
      </c>
      <c r="AC96" s="301">
        <f t="shared" si="14"/>
        <v>1700</v>
      </c>
      <c r="AD96" s="282"/>
      <c r="AE96" s="302"/>
      <c r="AF96" s="362"/>
      <c r="AH96" s="360"/>
      <c r="AI96" s="360"/>
      <c r="AJ96" s="360"/>
      <c r="AK96" s="360"/>
      <c r="AL96" s="360"/>
      <c r="AM96" s="360"/>
      <c r="AN96" s="360"/>
      <c r="AO96" s="360"/>
      <c r="AP96" s="360"/>
      <c r="AQ96" s="360"/>
      <c r="AR96" s="360"/>
    </row>
    <row r="97" spans="1:44" x14ac:dyDescent="0.2">
      <c r="A97" s="279" t="s">
        <v>20</v>
      </c>
      <c r="B97" s="352">
        <v>3</v>
      </c>
      <c r="C97" s="352">
        <f t="shared" si="5"/>
        <v>-38</v>
      </c>
      <c r="D97" s="352">
        <f t="shared" si="5"/>
        <v>726</v>
      </c>
      <c r="E97" s="352">
        <f t="shared" si="5"/>
        <v>0</v>
      </c>
      <c r="F97" s="352">
        <f t="shared" si="5"/>
        <v>30033</v>
      </c>
      <c r="G97" s="352">
        <f t="shared" si="5"/>
        <v>328</v>
      </c>
      <c r="H97" s="352">
        <f t="shared" si="6"/>
        <v>0</v>
      </c>
      <c r="I97" s="352">
        <f t="shared" si="7"/>
        <v>126.67399999999907</v>
      </c>
      <c r="J97" s="352">
        <f t="shared" si="7"/>
        <v>0</v>
      </c>
      <c r="K97" s="352">
        <f t="shared" si="8"/>
        <v>847.69200000001001</v>
      </c>
      <c r="L97" s="352">
        <f t="shared" si="8"/>
        <v>0</v>
      </c>
      <c r="M97" s="352">
        <f t="shared" si="8"/>
        <v>0</v>
      </c>
      <c r="N97" s="352">
        <f t="shared" si="8"/>
        <v>0</v>
      </c>
      <c r="O97" s="293">
        <f t="shared" si="8"/>
        <v>2401.7930000000051</v>
      </c>
      <c r="P97" s="352">
        <f t="shared" si="8"/>
        <v>0</v>
      </c>
      <c r="Q97" s="293">
        <f t="shared" si="8"/>
        <v>0</v>
      </c>
      <c r="R97" s="352">
        <f t="shared" si="8"/>
        <v>0</v>
      </c>
      <c r="S97" s="361">
        <f t="shared" si="8"/>
        <v>8762</v>
      </c>
      <c r="T97" s="361">
        <v>568</v>
      </c>
      <c r="U97" s="321">
        <v>894</v>
      </c>
      <c r="V97" s="279">
        <v>0</v>
      </c>
      <c r="W97" s="361">
        <v>9</v>
      </c>
      <c r="X97" s="386">
        <v>10571</v>
      </c>
      <c r="Y97" s="361">
        <f t="shared" si="9"/>
        <v>0</v>
      </c>
      <c r="Z97" s="361">
        <f t="shared" si="9"/>
        <v>1850</v>
      </c>
      <c r="AA97" s="361">
        <f t="shared" si="9"/>
        <v>32514</v>
      </c>
      <c r="AB97" s="361">
        <f t="shared" ref="AB97:AC97" si="15">AB11-AB54</f>
        <v>33719</v>
      </c>
      <c r="AC97" s="301">
        <f t="shared" si="15"/>
        <v>0</v>
      </c>
      <c r="AD97" s="282"/>
      <c r="AE97" s="302"/>
      <c r="AF97" s="362"/>
      <c r="AH97" s="360"/>
      <c r="AI97" s="360"/>
      <c r="AJ97" s="360"/>
      <c r="AK97" s="360"/>
      <c r="AL97" s="360"/>
      <c r="AM97" s="360"/>
      <c r="AN97" s="360"/>
      <c r="AO97" s="360"/>
      <c r="AP97" s="360"/>
      <c r="AQ97" s="360"/>
      <c r="AR97" s="360"/>
    </row>
    <row r="98" spans="1:44" x14ac:dyDescent="0.2">
      <c r="A98" s="279" t="s">
        <v>21</v>
      </c>
      <c r="B98" s="352">
        <v>380</v>
      </c>
      <c r="C98" s="352">
        <f t="shared" si="5"/>
        <v>-4487</v>
      </c>
      <c r="D98" s="352">
        <f t="shared" si="5"/>
        <v>2842</v>
      </c>
      <c r="E98" s="352">
        <f t="shared" si="5"/>
        <v>2314</v>
      </c>
      <c r="F98" s="352">
        <f t="shared" si="5"/>
        <v>1665</v>
      </c>
      <c r="G98" s="352">
        <f t="shared" si="5"/>
        <v>37</v>
      </c>
      <c r="H98" s="352">
        <f t="shared" si="6"/>
        <v>1160</v>
      </c>
      <c r="I98" s="352">
        <f t="shared" si="7"/>
        <v>0</v>
      </c>
      <c r="J98" s="352">
        <f t="shared" si="7"/>
        <v>212</v>
      </c>
      <c r="K98" s="352">
        <f t="shared" si="8"/>
        <v>120.84600000000137</v>
      </c>
      <c r="L98" s="352">
        <f t="shared" si="8"/>
        <v>11</v>
      </c>
      <c r="M98" s="352">
        <f t="shared" si="8"/>
        <v>0.10900000000037835</v>
      </c>
      <c r="N98" s="352">
        <f t="shared" si="8"/>
        <v>1940.4089999999997</v>
      </c>
      <c r="O98" s="293">
        <f t="shared" si="8"/>
        <v>2548</v>
      </c>
      <c r="P98" s="352">
        <f t="shared" si="8"/>
        <v>0</v>
      </c>
      <c r="Q98" s="293">
        <f t="shared" si="8"/>
        <v>7065.6229999999996</v>
      </c>
      <c r="R98" s="352">
        <f t="shared" si="8"/>
        <v>9297</v>
      </c>
      <c r="S98" s="361">
        <f t="shared" si="8"/>
        <v>3076</v>
      </c>
      <c r="T98" s="361">
        <v>997</v>
      </c>
      <c r="U98" s="321">
        <v>3827</v>
      </c>
      <c r="V98" s="279">
        <v>6453</v>
      </c>
      <c r="W98" s="361">
        <v>8598</v>
      </c>
      <c r="X98" s="386">
        <v>715</v>
      </c>
      <c r="Y98" s="361">
        <f t="shared" si="9"/>
        <v>2235</v>
      </c>
      <c r="Z98" s="361">
        <f t="shared" si="9"/>
        <v>1463</v>
      </c>
      <c r="AA98" s="361">
        <f t="shared" si="9"/>
        <v>1140</v>
      </c>
      <c r="AB98" s="361">
        <f t="shared" ref="AB98:AC98" si="16">AB12-AB55</f>
        <v>5225</v>
      </c>
      <c r="AC98" s="301">
        <f t="shared" si="16"/>
        <v>8852</v>
      </c>
      <c r="AD98" s="361"/>
      <c r="AE98" s="302"/>
      <c r="AF98" s="362"/>
      <c r="AH98" s="360"/>
      <c r="AI98" s="360"/>
      <c r="AJ98" s="360"/>
      <c r="AK98" s="360"/>
      <c r="AL98" s="360"/>
      <c r="AM98" s="360"/>
      <c r="AN98" s="360"/>
      <c r="AO98" s="360"/>
      <c r="AP98" s="360"/>
      <c r="AQ98" s="360"/>
      <c r="AR98" s="360"/>
    </row>
    <row r="99" spans="1:44" x14ac:dyDescent="0.2">
      <c r="A99" s="279" t="s">
        <v>22</v>
      </c>
      <c r="B99" s="352">
        <v>1615</v>
      </c>
      <c r="C99" s="352">
        <f t="shared" si="5"/>
        <v>-54</v>
      </c>
      <c r="D99" s="352">
        <f t="shared" si="5"/>
        <v>-38</v>
      </c>
      <c r="E99" s="352">
        <f t="shared" si="5"/>
        <v>367</v>
      </c>
      <c r="F99" s="352">
        <f t="shared" si="5"/>
        <v>4272</v>
      </c>
      <c r="G99" s="352">
        <f t="shared" si="5"/>
        <v>0</v>
      </c>
      <c r="H99" s="352">
        <f t="shared" si="6"/>
        <v>0</v>
      </c>
      <c r="I99" s="352">
        <f t="shared" si="7"/>
        <v>0</v>
      </c>
      <c r="J99" s="352">
        <f t="shared" si="7"/>
        <v>0</v>
      </c>
      <c r="K99" s="352">
        <f t="shared" si="8"/>
        <v>0</v>
      </c>
      <c r="L99" s="352">
        <f t="shared" si="8"/>
        <v>7127.1289999999999</v>
      </c>
      <c r="M99" s="352">
        <f t="shared" si="8"/>
        <v>7258</v>
      </c>
      <c r="N99" s="352">
        <f t="shared" si="8"/>
        <v>7258</v>
      </c>
      <c r="O99" s="293">
        <f t="shared" si="8"/>
        <v>7258</v>
      </c>
      <c r="P99" s="352">
        <f t="shared" si="8"/>
        <v>7258</v>
      </c>
      <c r="Q99" s="293">
        <f t="shared" si="8"/>
        <v>0</v>
      </c>
      <c r="R99" s="352">
        <f t="shared" si="8"/>
        <v>0</v>
      </c>
      <c r="S99" s="361">
        <f t="shared" si="8"/>
        <v>7258</v>
      </c>
      <c r="T99" s="361">
        <v>0</v>
      </c>
      <c r="U99" s="321">
        <v>0</v>
      </c>
      <c r="V99" s="279">
        <v>0</v>
      </c>
      <c r="W99" s="361">
        <v>0</v>
      </c>
      <c r="X99" s="386">
        <v>7258</v>
      </c>
      <c r="Y99" s="361">
        <f t="shared" si="9"/>
        <v>0</v>
      </c>
      <c r="Z99" s="361">
        <f t="shared" si="9"/>
        <v>0</v>
      </c>
      <c r="AA99" s="361">
        <f t="shared" si="9"/>
        <v>0</v>
      </c>
      <c r="AB99" s="361">
        <f t="shared" ref="AB99:AC99" si="17">AB13-AB56</f>
        <v>0</v>
      </c>
      <c r="AC99" s="301">
        <f t="shared" si="17"/>
        <v>0</v>
      </c>
      <c r="AE99" s="302"/>
      <c r="AF99" s="362"/>
      <c r="AH99" s="360"/>
      <c r="AI99" s="360"/>
      <c r="AJ99" s="360"/>
      <c r="AK99" s="360"/>
      <c r="AL99" s="360"/>
      <c r="AM99" s="360"/>
      <c r="AN99" s="360"/>
      <c r="AO99" s="360"/>
      <c r="AP99" s="360"/>
      <c r="AQ99" s="360"/>
      <c r="AR99" s="360"/>
    </row>
    <row r="100" spans="1:44" x14ac:dyDescent="0.2">
      <c r="A100" s="279" t="s">
        <v>23</v>
      </c>
      <c r="B100" s="352">
        <v>-30</v>
      </c>
      <c r="C100" s="352">
        <f t="shared" si="5"/>
        <v>-88</v>
      </c>
      <c r="D100" s="352">
        <f t="shared" si="5"/>
        <v>36</v>
      </c>
      <c r="E100" s="352">
        <f t="shared" si="5"/>
        <v>0</v>
      </c>
      <c r="F100" s="352">
        <f t="shared" si="5"/>
        <v>995</v>
      </c>
      <c r="G100" s="352">
        <f t="shared" si="5"/>
        <v>0</v>
      </c>
      <c r="H100" s="352">
        <f t="shared" si="6"/>
        <v>0</v>
      </c>
      <c r="I100" s="352">
        <f t="shared" si="7"/>
        <v>12</v>
      </c>
      <c r="J100" s="352">
        <f t="shared" si="7"/>
        <v>0</v>
      </c>
      <c r="K100" s="352">
        <f t="shared" si="8"/>
        <v>0</v>
      </c>
      <c r="L100" s="352">
        <f t="shared" si="8"/>
        <v>0</v>
      </c>
      <c r="M100" s="352">
        <f t="shared" si="8"/>
        <v>0</v>
      </c>
      <c r="N100" s="352">
        <f t="shared" si="8"/>
        <v>0</v>
      </c>
      <c r="O100" s="293">
        <f t="shared" si="8"/>
        <v>24.772000000000844</v>
      </c>
      <c r="P100" s="352">
        <f t="shared" si="8"/>
        <v>30</v>
      </c>
      <c r="Q100" s="293">
        <f t="shared" si="8"/>
        <v>0</v>
      </c>
      <c r="R100" s="352">
        <f t="shared" si="8"/>
        <v>42</v>
      </c>
      <c r="S100" s="361">
        <f t="shared" si="8"/>
        <v>3</v>
      </c>
      <c r="T100" s="361">
        <v>0</v>
      </c>
      <c r="U100" s="321">
        <v>95</v>
      </c>
      <c r="V100" s="279">
        <v>680</v>
      </c>
      <c r="W100" s="361">
        <v>0</v>
      </c>
      <c r="X100" s="386">
        <v>24</v>
      </c>
      <c r="Y100" s="361">
        <f t="shared" si="9"/>
        <v>0</v>
      </c>
      <c r="Z100" s="361">
        <f t="shared" si="9"/>
        <v>1</v>
      </c>
      <c r="AA100" s="361">
        <f t="shared" si="9"/>
        <v>0</v>
      </c>
      <c r="AB100" s="361">
        <f t="shared" ref="AB100:AC100" si="18">AB14-AB57</f>
        <v>0</v>
      </c>
      <c r="AC100" s="301">
        <f t="shared" si="18"/>
        <v>0</v>
      </c>
      <c r="AE100" s="302"/>
      <c r="AF100" s="362"/>
      <c r="AH100" s="360"/>
      <c r="AI100" s="360"/>
      <c r="AJ100" s="360"/>
      <c r="AK100" s="360"/>
      <c r="AL100" s="360"/>
      <c r="AM100" s="360"/>
      <c r="AN100" s="360"/>
      <c r="AO100" s="360"/>
      <c r="AP100" s="360"/>
      <c r="AQ100" s="360"/>
      <c r="AR100" s="360"/>
    </row>
    <row r="101" spans="1:44" x14ac:dyDescent="0.2">
      <c r="A101" s="279" t="s">
        <v>24</v>
      </c>
      <c r="B101" s="352">
        <v>7178</v>
      </c>
      <c r="C101" s="352">
        <f t="shared" si="5"/>
        <v>-31</v>
      </c>
      <c r="D101" s="352">
        <f t="shared" si="5"/>
        <v>7227</v>
      </c>
      <c r="E101" s="352">
        <f t="shared" si="5"/>
        <v>7258</v>
      </c>
      <c r="F101" s="352">
        <f t="shared" si="5"/>
        <v>13</v>
      </c>
      <c r="G101" s="352">
        <f t="shared" si="5"/>
        <v>0</v>
      </c>
      <c r="H101" s="352">
        <f t="shared" si="6"/>
        <v>0</v>
      </c>
      <c r="I101" s="352">
        <f t="shared" si="7"/>
        <v>7258</v>
      </c>
      <c r="J101" s="352">
        <f t="shared" si="7"/>
        <v>7258</v>
      </c>
      <c r="K101" s="352">
        <f t="shared" si="8"/>
        <v>0</v>
      </c>
      <c r="L101" s="352">
        <f t="shared" si="8"/>
        <v>7199.8810000000003</v>
      </c>
      <c r="M101" s="352">
        <f t="shared" si="8"/>
        <v>7258</v>
      </c>
      <c r="N101" s="352">
        <f t="shared" si="8"/>
        <v>7258</v>
      </c>
      <c r="O101" s="293">
        <f t="shared" si="8"/>
        <v>7258</v>
      </c>
      <c r="P101" s="352">
        <f t="shared" si="8"/>
        <v>7258</v>
      </c>
      <c r="Q101" s="293">
        <f t="shared" si="8"/>
        <v>0</v>
      </c>
      <c r="R101" s="352">
        <f t="shared" si="8"/>
        <v>0</v>
      </c>
      <c r="S101" s="361">
        <f t="shared" si="8"/>
        <v>7258</v>
      </c>
      <c r="T101" s="361">
        <v>0</v>
      </c>
      <c r="U101" s="321">
        <v>0</v>
      </c>
      <c r="V101" s="279">
        <v>0</v>
      </c>
      <c r="W101" s="361">
        <v>0</v>
      </c>
      <c r="X101" s="386">
        <v>7258</v>
      </c>
      <c r="Y101" s="361">
        <f t="shared" si="9"/>
        <v>0</v>
      </c>
      <c r="Z101" s="361">
        <f t="shared" si="9"/>
        <v>0</v>
      </c>
      <c r="AA101" s="361">
        <f t="shared" si="9"/>
        <v>0</v>
      </c>
      <c r="AB101" s="361">
        <f t="shared" ref="AB101:AC101" si="19">AB15-AB58</f>
        <v>0</v>
      </c>
      <c r="AC101" s="301">
        <f t="shared" si="19"/>
        <v>0</v>
      </c>
      <c r="AE101" s="302"/>
      <c r="AF101" s="362"/>
      <c r="AH101" s="360"/>
      <c r="AI101" s="360"/>
      <c r="AJ101" s="360"/>
      <c r="AK101" s="360"/>
      <c r="AL101" s="360"/>
      <c r="AM101" s="360"/>
      <c r="AN101" s="360"/>
      <c r="AO101" s="360"/>
      <c r="AP101" s="360"/>
      <c r="AQ101" s="360"/>
      <c r="AR101" s="360"/>
    </row>
    <row r="102" spans="1:44" x14ac:dyDescent="0.2">
      <c r="A102" s="279" t="s">
        <v>25</v>
      </c>
      <c r="B102" s="352">
        <v>21424</v>
      </c>
      <c r="C102" s="352">
        <f t="shared" si="5"/>
        <v>1606</v>
      </c>
      <c r="D102" s="352">
        <f t="shared" si="5"/>
        <v>1220</v>
      </c>
      <c r="E102" s="352">
        <f t="shared" si="5"/>
        <v>36</v>
      </c>
      <c r="F102" s="352">
        <f t="shared" si="5"/>
        <v>0</v>
      </c>
      <c r="G102" s="352">
        <f t="shared" si="5"/>
        <v>3638</v>
      </c>
      <c r="H102" s="352">
        <f t="shared" si="6"/>
        <v>0</v>
      </c>
      <c r="I102" s="352">
        <f t="shared" si="7"/>
        <v>0</v>
      </c>
      <c r="J102" s="352">
        <f t="shared" si="7"/>
        <v>0</v>
      </c>
      <c r="K102" s="352">
        <f t="shared" si="8"/>
        <v>0</v>
      </c>
      <c r="L102" s="352">
        <f t="shared" si="8"/>
        <v>0</v>
      </c>
      <c r="M102" s="352">
        <f t="shared" si="8"/>
        <v>0</v>
      </c>
      <c r="N102" s="352">
        <f t="shared" si="8"/>
        <v>0</v>
      </c>
      <c r="O102" s="293">
        <f t="shared" si="8"/>
        <v>8375</v>
      </c>
      <c r="P102" s="352">
        <f t="shared" si="8"/>
        <v>1</v>
      </c>
      <c r="Q102" s="293">
        <f t="shared" si="8"/>
        <v>236.07999999998719</v>
      </c>
      <c r="R102" s="352">
        <f t="shared" si="8"/>
        <v>1212</v>
      </c>
      <c r="S102" s="361">
        <f t="shared" si="8"/>
        <v>93473</v>
      </c>
      <c r="T102" s="361">
        <v>93228</v>
      </c>
      <c r="U102" s="321">
        <v>673</v>
      </c>
      <c r="V102" s="279">
        <v>30365</v>
      </c>
      <c r="W102" s="361">
        <v>2103</v>
      </c>
      <c r="X102" s="386">
        <v>610</v>
      </c>
      <c r="Y102" s="361">
        <f t="shared" si="9"/>
        <v>285</v>
      </c>
      <c r="Z102" s="361">
        <f t="shared" si="9"/>
        <v>12366</v>
      </c>
      <c r="AA102" s="361">
        <f t="shared" si="9"/>
        <v>14835</v>
      </c>
      <c r="AB102" s="361">
        <f t="shared" ref="AB102:AC102" si="20">AB16-AB59</f>
        <v>26281</v>
      </c>
      <c r="AC102" s="301">
        <f t="shared" si="20"/>
        <v>43376</v>
      </c>
      <c r="AE102" s="302"/>
      <c r="AF102" s="362"/>
      <c r="AH102" s="360"/>
      <c r="AI102" s="360"/>
      <c r="AJ102" s="360"/>
      <c r="AK102" s="360"/>
      <c r="AL102" s="360"/>
      <c r="AM102" s="360"/>
      <c r="AN102" s="360"/>
      <c r="AO102" s="360"/>
      <c r="AP102" s="360"/>
      <c r="AQ102" s="360"/>
      <c r="AR102" s="360"/>
    </row>
    <row r="103" spans="1:44" x14ac:dyDescent="0.2">
      <c r="A103" s="279" t="s">
        <v>26</v>
      </c>
      <c r="B103" s="352">
        <v>0</v>
      </c>
      <c r="C103" s="352">
        <f t="shared" si="5"/>
        <v>-37</v>
      </c>
      <c r="D103" s="352">
        <f t="shared" si="5"/>
        <v>0</v>
      </c>
      <c r="E103" s="352">
        <f t="shared" si="5"/>
        <v>0</v>
      </c>
      <c r="F103" s="352">
        <f t="shared" si="5"/>
        <v>0</v>
      </c>
      <c r="G103" s="352">
        <f t="shared" si="5"/>
        <v>0</v>
      </c>
      <c r="H103" s="352">
        <f t="shared" si="6"/>
        <v>0</v>
      </c>
      <c r="I103" s="352">
        <f t="shared" si="7"/>
        <v>0</v>
      </c>
      <c r="J103" s="352">
        <f t="shared" si="7"/>
        <v>0</v>
      </c>
      <c r="K103" s="352">
        <f t="shared" si="8"/>
        <v>2124.8310000000001</v>
      </c>
      <c r="L103" s="352">
        <f t="shared" si="8"/>
        <v>31.71900000000096</v>
      </c>
      <c r="M103" s="352">
        <f t="shared" si="8"/>
        <v>0</v>
      </c>
      <c r="N103" s="352">
        <f t="shared" si="8"/>
        <v>2.9580000000005384</v>
      </c>
      <c r="O103" s="293">
        <f t="shared" si="8"/>
        <v>3887</v>
      </c>
      <c r="P103" s="352">
        <f t="shared" si="8"/>
        <v>0</v>
      </c>
      <c r="Q103" s="293">
        <f t="shared" si="8"/>
        <v>0</v>
      </c>
      <c r="R103" s="352">
        <f t="shared" si="8"/>
        <v>0</v>
      </c>
      <c r="S103" s="361">
        <f t="shared" si="8"/>
        <v>0</v>
      </c>
      <c r="T103" s="361">
        <v>534</v>
      </c>
      <c r="U103" s="321">
        <v>2881</v>
      </c>
      <c r="V103" s="279">
        <v>12</v>
      </c>
      <c r="W103" s="361">
        <v>81</v>
      </c>
      <c r="X103" s="386">
        <v>56</v>
      </c>
      <c r="Y103" s="361">
        <f t="shared" si="9"/>
        <v>0</v>
      </c>
      <c r="Z103" s="361">
        <f t="shared" si="9"/>
        <v>2</v>
      </c>
      <c r="AA103" s="361">
        <f t="shared" si="9"/>
        <v>418</v>
      </c>
      <c r="AB103" s="361">
        <f t="shared" ref="AB103:AC103" si="21">AB17-AB60</f>
        <v>25</v>
      </c>
      <c r="AC103" s="301">
        <f t="shared" si="21"/>
        <v>1366</v>
      </c>
      <c r="AE103" s="302"/>
      <c r="AF103" s="362"/>
      <c r="AH103" s="360"/>
      <c r="AI103" s="360"/>
      <c r="AJ103" s="360"/>
      <c r="AK103" s="360"/>
      <c r="AL103" s="360"/>
      <c r="AM103" s="360"/>
      <c r="AN103" s="360"/>
      <c r="AO103" s="360"/>
      <c r="AP103" s="360"/>
      <c r="AQ103" s="360"/>
      <c r="AR103" s="360"/>
    </row>
    <row r="104" spans="1:44" x14ac:dyDescent="0.2">
      <c r="A104" s="279" t="s">
        <v>27</v>
      </c>
      <c r="B104" s="352">
        <v>0</v>
      </c>
      <c r="C104" s="352">
        <f t="shared" si="5"/>
        <v>0</v>
      </c>
      <c r="D104" s="352">
        <f t="shared" si="5"/>
        <v>-282</v>
      </c>
      <c r="E104" s="352">
        <f t="shared" si="5"/>
        <v>204</v>
      </c>
      <c r="F104" s="352">
        <f t="shared" si="5"/>
        <v>0</v>
      </c>
      <c r="G104" s="352">
        <f t="shared" si="5"/>
        <v>0</v>
      </c>
      <c r="H104" s="352">
        <f t="shared" si="6"/>
        <v>0</v>
      </c>
      <c r="I104" s="352">
        <f t="shared" si="7"/>
        <v>160</v>
      </c>
      <c r="J104" s="352">
        <f t="shared" si="7"/>
        <v>0</v>
      </c>
      <c r="K104" s="352">
        <f t="shared" si="8"/>
        <v>0</v>
      </c>
      <c r="L104" s="352">
        <f t="shared" si="8"/>
        <v>0</v>
      </c>
      <c r="M104" s="352">
        <f t="shared" si="8"/>
        <v>0</v>
      </c>
      <c r="N104" s="352">
        <f t="shared" si="8"/>
        <v>0</v>
      </c>
      <c r="O104" s="293">
        <f t="shared" si="8"/>
        <v>0</v>
      </c>
      <c r="P104" s="352">
        <f t="shared" si="8"/>
        <v>12</v>
      </c>
      <c r="Q104" s="293">
        <f t="shared" si="8"/>
        <v>4645.8839999999982</v>
      </c>
      <c r="R104" s="352">
        <f t="shared" si="8"/>
        <v>51</v>
      </c>
      <c r="S104" s="361">
        <f t="shared" si="8"/>
        <v>37</v>
      </c>
      <c r="T104" s="361">
        <v>128</v>
      </c>
      <c r="U104" s="321">
        <v>37</v>
      </c>
      <c r="V104" s="279">
        <v>87</v>
      </c>
      <c r="W104" s="361">
        <v>5873</v>
      </c>
      <c r="X104" s="386">
        <v>0</v>
      </c>
      <c r="Y104" s="361">
        <f t="shared" si="9"/>
        <v>8</v>
      </c>
      <c r="Z104" s="361">
        <f t="shared" si="9"/>
        <v>1</v>
      </c>
      <c r="AA104" s="361">
        <f t="shared" si="9"/>
        <v>0</v>
      </c>
      <c r="AB104" s="361">
        <f t="shared" ref="AB104:AC104" si="22">AB18-AB61</f>
        <v>2925</v>
      </c>
      <c r="AC104" s="301">
        <f t="shared" si="22"/>
        <v>53</v>
      </c>
      <c r="AE104" s="302"/>
      <c r="AF104" s="362"/>
      <c r="AH104" s="360"/>
      <c r="AI104" s="360"/>
      <c r="AJ104" s="360"/>
      <c r="AK104" s="360"/>
      <c r="AL104" s="360"/>
      <c r="AM104" s="360"/>
      <c r="AN104" s="360"/>
      <c r="AO104" s="360"/>
      <c r="AP104" s="360"/>
      <c r="AQ104" s="360"/>
      <c r="AR104" s="360"/>
    </row>
    <row r="105" spans="1:44" x14ac:dyDescent="0.2">
      <c r="A105" s="279" t="s">
        <v>78</v>
      </c>
      <c r="B105" s="352">
        <v>0</v>
      </c>
      <c r="C105" s="352">
        <f t="shared" si="5"/>
        <v>-260</v>
      </c>
      <c r="D105" s="352">
        <f t="shared" si="5"/>
        <v>-85</v>
      </c>
      <c r="E105" s="352">
        <f t="shared" si="5"/>
        <v>0</v>
      </c>
      <c r="F105" s="352">
        <f t="shared" si="5"/>
        <v>0</v>
      </c>
      <c r="G105" s="352">
        <f t="shared" si="5"/>
        <v>0</v>
      </c>
      <c r="H105" s="352">
        <f t="shared" si="6"/>
        <v>0</v>
      </c>
      <c r="I105" s="352">
        <f t="shared" si="7"/>
        <v>0</v>
      </c>
      <c r="J105" s="352">
        <f t="shared" si="7"/>
        <v>0</v>
      </c>
      <c r="K105" s="352">
        <f t="shared" si="8"/>
        <v>3089.4730000000018</v>
      </c>
      <c r="L105" s="352">
        <f t="shared" si="8"/>
        <v>0</v>
      </c>
      <c r="M105" s="352">
        <f t="shared" si="8"/>
        <v>0</v>
      </c>
      <c r="N105" s="352">
        <f t="shared" si="8"/>
        <v>0</v>
      </c>
      <c r="O105" s="293">
        <f t="shared" si="8"/>
        <v>0</v>
      </c>
      <c r="P105" s="352">
        <f t="shared" si="8"/>
        <v>653</v>
      </c>
      <c r="Q105" s="293">
        <f t="shared" si="8"/>
        <v>8003</v>
      </c>
      <c r="R105" s="352">
        <f t="shared" si="8"/>
        <v>26127</v>
      </c>
      <c r="S105" s="361">
        <f t="shared" si="8"/>
        <v>17174</v>
      </c>
      <c r="T105" s="361">
        <v>0</v>
      </c>
      <c r="U105" s="321">
        <v>0</v>
      </c>
      <c r="V105" s="279">
        <v>261</v>
      </c>
      <c r="W105" s="361">
        <v>788</v>
      </c>
      <c r="X105" s="386">
        <v>1</v>
      </c>
      <c r="Y105" s="361">
        <f t="shared" si="9"/>
        <v>0</v>
      </c>
      <c r="Z105" s="361">
        <f t="shared" si="9"/>
        <v>7</v>
      </c>
      <c r="AA105" s="361">
        <f t="shared" si="9"/>
        <v>15</v>
      </c>
      <c r="AB105" s="361">
        <f t="shared" ref="AB105:AC105" si="23">AB19-AB62</f>
        <v>0</v>
      </c>
      <c r="AC105" s="301">
        <f t="shared" si="23"/>
        <v>0</v>
      </c>
      <c r="AE105" s="302"/>
      <c r="AF105" s="362"/>
      <c r="AH105" s="360"/>
      <c r="AI105" s="360"/>
      <c r="AJ105" s="360"/>
      <c r="AK105" s="360"/>
      <c r="AL105" s="360"/>
      <c r="AM105" s="360"/>
      <c r="AN105" s="360"/>
      <c r="AO105" s="360"/>
      <c r="AP105" s="360"/>
      <c r="AQ105" s="360"/>
      <c r="AR105" s="360"/>
    </row>
    <row r="106" spans="1:44" x14ac:dyDescent="0.2">
      <c r="A106" s="279" t="s">
        <v>28</v>
      </c>
      <c r="B106" s="352">
        <v>0</v>
      </c>
      <c r="C106" s="352">
        <f t="shared" si="5"/>
        <v>-96</v>
      </c>
      <c r="D106" s="352">
        <f t="shared" si="5"/>
        <v>2927</v>
      </c>
      <c r="E106" s="352">
        <f t="shared" si="5"/>
        <v>0</v>
      </c>
      <c r="F106" s="352">
        <f t="shared" si="5"/>
        <v>0</v>
      </c>
      <c r="G106" s="352">
        <f t="shared" si="5"/>
        <v>0</v>
      </c>
      <c r="H106" s="352">
        <f t="shared" si="6"/>
        <v>0</v>
      </c>
      <c r="I106" s="352">
        <f t="shared" si="7"/>
        <v>0</v>
      </c>
      <c r="J106" s="352">
        <f t="shared" si="7"/>
        <v>0</v>
      </c>
      <c r="K106" s="352">
        <f t="shared" si="8"/>
        <v>1794.3619999999992</v>
      </c>
      <c r="L106" s="352">
        <f t="shared" si="8"/>
        <v>0</v>
      </c>
      <c r="M106" s="352">
        <f t="shared" si="8"/>
        <v>2.0000000004074536E-3</v>
      </c>
      <c r="N106" s="352">
        <f t="shared" si="8"/>
        <v>0</v>
      </c>
      <c r="O106" s="293">
        <f t="shared" si="8"/>
        <v>9322.9230000000007</v>
      </c>
      <c r="P106" s="352">
        <f t="shared" si="8"/>
        <v>0</v>
      </c>
      <c r="Q106" s="293">
        <f t="shared" si="8"/>
        <v>0</v>
      </c>
      <c r="R106" s="352">
        <f t="shared" si="8"/>
        <v>0</v>
      </c>
      <c r="S106" s="361">
        <f t="shared" si="8"/>
        <v>9660</v>
      </c>
      <c r="T106" s="361">
        <v>0</v>
      </c>
      <c r="U106" s="321">
        <v>0</v>
      </c>
      <c r="V106" s="279">
        <v>0</v>
      </c>
      <c r="W106" s="361">
        <v>0</v>
      </c>
      <c r="X106" s="386">
        <v>443</v>
      </c>
      <c r="Y106" s="361">
        <f t="shared" si="9"/>
        <v>1394</v>
      </c>
      <c r="Z106" s="361">
        <f t="shared" si="9"/>
        <v>0</v>
      </c>
      <c r="AA106" s="361">
        <f t="shared" si="9"/>
        <v>664</v>
      </c>
      <c r="AB106" s="361">
        <f t="shared" ref="AB106:AC106" si="24">AB20-AB63</f>
        <v>0</v>
      </c>
      <c r="AC106" s="301">
        <f t="shared" si="24"/>
        <v>0</v>
      </c>
      <c r="AE106" s="302"/>
      <c r="AF106" s="362"/>
      <c r="AH106" s="360"/>
      <c r="AI106" s="360"/>
      <c r="AJ106" s="360"/>
      <c r="AK106" s="360"/>
      <c r="AL106" s="360"/>
      <c r="AM106" s="360"/>
      <c r="AN106" s="360"/>
      <c r="AO106" s="360"/>
      <c r="AP106" s="360"/>
      <c r="AQ106" s="360"/>
      <c r="AR106" s="360"/>
    </row>
    <row r="107" spans="1:44" x14ac:dyDescent="0.2">
      <c r="A107" s="279" t="s">
        <v>29</v>
      </c>
      <c r="B107" s="352">
        <v>7258</v>
      </c>
      <c r="C107" s="352">
        <f t="shared" si="5"/>
        <v>7258</v>
      </c>
      <c r="D107" s="352">
        <f t="shared" si="5"/>
        <v>7258</v>
      </c>
      <c r="E107" s="352">
        <f t="shared" si="5"/>
        <v>7258</v>
      </c>
      <c r="F107" s="352">
        <f t="shared" si="5"/>
        <v>7258</v>
      </c>
      <c r="G107" s="352">
        <f t="shared" si="5"/>
        <v>7258</v>
      </c>
      <c r="H107" s="352">
        <f t="shared" si="6"/>
        <v>7258</v>
      </c>
      <c r="I107" s="352">
        <f t="shared" si="7"/>
        <v>7258</v>
      </c>
      <c r="J107" s="352">
        <f t="shared" si="7"/>
        <v>7258</v>
      </c>
      <c r="K107" s="352">
        <f t="shared" si="8"/>
        <v>0</v>
      </c>
      <c r="L107" s="352">
        <f t="shared" si="8"/>
        <v>0</v>
      </c>
      <c r="M107" s="352">
        <f t="shared" si="8"/>
        <v>7258</v>
      </c>
      <c r="N107" s="352">
        <f t="shared" si="8"/>
        <v>7258</v>
      </c>
      <c r="O107" s="293">
        <f t="shared" si="8"/>
        <v>7258</v>
      </c>
      <c r="P107" s="352">
        <f t="shared" si="8"/>
        <v>0</v>
      </c>
      <c r="Q107" s="293">
        <f t="shared" si="8"/>
        <v>0</v>
      </c>
      <c r="R107" s="352">
        <f t="shared" si="8"/>
        <v>0</v>
      </c>
      <c r="S107" s="361">
        <f t="shared" si="8"/>
        <v>7258</v>
      </c>
      <c r="T107" s="361">
        <v>0</v>
      </c>
      <c r="U107" s="321">
        <v>0</v>
      </c>
      <c r="V107" s="279">
        <v>0</v>
      </c>
      <c r="W107" s="361">
        <v>0</v>
      </c>
      <c r="X107" s="386">
        <v>7258</v>
      </c>
      <c r="Y107" s="361">
        <f t="shared" si="9"/>
        <v>0</v>
      </c>
      <c r="Z107" s="361">
        <f t="shared" si="9"/>
        <v>0</v>
      </c>
      <c r="AA107" s="361">
        <f t="shared" si="9"/>
        <v>0</v>
      </c>
      <c r="AB107" s="361">
        <f t="shared" ref="AB107:AC107" si="25">AB21-AB64</f>
        <v>0</v>
      </c>
      <c r="AC107" s="301">
        <f t="shared" si="25"/>
        <v>0</v>
      </c>
      <c r="AE107" s="302"/>
      <c r="AF107" s="362"/>
      <c r="AH107" s="360"/>
      <c r="AI107" s="360"/>
      <c r="AJ107" s="360"/>
      <c r="AK107" s="360"/>
      <c r="AL107" s="360"/>
      <c r="AM107" s="360"/>
      <c r="AN107" s="360"/>
      <c r="AO107" s="360"/>
      <c r="AP107" s="360"/>
      <c r="AQ107" s="360"/>
      <c r="AR107" s="360"/>
    </row>
    <row r="108" spans="1:44" x14ac:dyDescent="0.2">
      <c r="A108" s="279" t="s">
        <v>30</v>
      </c>
      <c r="B108" s="352">
        <v>0</v>
      </c>
      <c r="C108" s="352">
        <f t="shared" ref="C108:G123" si="26">+C22-C65</f>
        <v>-504</v>
      </c>
      <c r="D108" s="352">
        <f t="shared" si="26"/>
        <v>279</v>
      </c>
      <c r="E108" s="352">
        <f t="shared" si="26"/>
        <v>0</v>
      </c>
      <c r="F108" s="352">
        <f t="shared" si="26"/>
        <v>0</v>
      </c>
      <c r="G108" s="352">
        <f t="shared" si="26"/>
        <v>0</v>
      </c>
      <c r="H108" s="352">
        <f t="shared" si="6"/>
        <v>0</v>
      </c>
      <c r="I108" s="352">
        <f t="shared" ref="I108:J123" si="27">+I22-I65</f>
        <v>475</v>
      </c>
      <c r="J108" s="352">
        <f t="shared" si="27"/>
        <v>802</v>
      </c>
      <c r="K108" s="352">
        <f t="shared" ref="K108:S123" si="28">IF((+K22-K65)&gt;0,(K22-K65),0)</f>
        <v>0</v>
      </c>
      <c r="L108" s="352">
        <f t="shared" si="28"/>
        <v>0</v>
      </c>
      <c r="M108" s="352">
        <f t="shared" si="28"/>
        <v>0</v>
      </c>
      <c r="N108" s="352">
        <f t="shared" si="28"/>
        <v>0</v>
      </c>
      <c r="O108" s="293">
        <f t="shared" si="28"/>
        <v>0</v>
      </c>
      <c r="P108" s="352">
        <f t="shared" si="28"/>
        <v>0</v>
      </c>
      <c r="Q108" s="293">
        <f t="shared" si="28"/>
        <v>3498.5920000000042</v>
      </c>
      <c r="R108" s="352">
        <f t="shared" si="28"/>
        <v>221</v>
      </c>
      <c r="S108" s="361">
        <f t="shared" si="28"/>
        <v>14155</v>
      </c>
      <c r="T108" s="361">
        <v>0</v>
      </c>
      <c r="U108" s="321">
        <v>845</v>
      </c>
      <c r="V108" s="279">
        <v>792</v>
      </c>
      <c r="W108" s="361">
        <v>0</v>
      </c>
      <c r="X108" s="386">
        <v>380</v>
      </c>
      <c r="Y108" s="361">
        <f t="shared" ref="Y108:AA123" si="29">Y22-Y65</f>
        <v>0</v>
      </c>
      <c r="Z108" s="361">
        <f t="shared" si="29"/>
        <v>1</v>
      </c>
      <c r="AA108" s="361">
        <f t="shared" si="29"/>
        <v>642</v>
      </c>
      <c r="AB108" s="361">
        <f t="shared" ref="AB108:AC108" si="30">AB22-AB65</f>
        <v>0</v>
      </c>
      <c r="AC108" s="301">
        <f t="shared" si="30"/>
        <v>616</v>
      </c>
      <c r="AE108" s="302"/>
      <c r="AF108" s="362"/>
      <c r="AH108" s="360"/>
      <c r="AI108" s="360"/>
      <c r="AJ108" s="360"/>
      <c r="AK108" s="360"/>
      <c r="AL108" s="360"/>
      <c r="AM108" s="360"/>
      <c r="AN108" s="360"/>
      <c r="AO108" s="360"/>
      <c r="AP108" s="360"/>
      <c r="AQ108" s="360"/>
      <c r="AR108" s="360"/>
    </row>
    <row r="109" spans="1:44" x14ac:dyDescent="0.2">
      <c r="A109" s="279" t="s">
        <v>31</v>
      </c>
      <c r="B109" s="352">
        <v>0</v>
      </c>
      <c r="C109" s="352">
        <f t="shared" si="26"/>
        <v>-213</v>
      </c>
      <c r="D109" s="352">
        <f t="shared" si="26"/>
        <v>-32</v>
      </c>
      <c r="E109" s="352">
        <f t="shared" si="26"/>
        <v>0</v>
      </c>
      <c r="F109" s="352">
        <f t="shared" si="26"/>
        <v>0</v>
      </c>
      <c r="G109" s="352">
        <f t="shared" si="26"/>
        <v>0</v>
      </c>
      <c r="H109" s="352">
        <f t="shared" si="6"/>
        <v>0</v>
      </c>
      <c r="I109" s="352">
        <f t="shared" si="27"/>
        <v>0</v>
      </c>
      <c r="J109" s="352">
        <f t="shared" si="27"/>
        <v>0</v>
      </c>
      <c r="K109" s="352">
        <f t="shared" si="28"/>
        <v>0</v>
      </c>
      <c r="L109" s="352">
        <f t="shared" si="28"/>
        <v>0</v>
      </c>
      <c r="M109" s="352">
        <f t="shared" si="28"/>
        <v>297.27900000000045</v>
      </c>
      <c r="N109" s="352">
        <f t="shared" si="28"/>
        <v>12482.853999999999</v>
      </c>
      <c r="O109" s="293">
        <f t="shared" si="28"/>
        <v>5080.38</v>
      </c>
      <c r="P109" s="352">
        <f t="shared" si="28"/>
        <v>0</v>
      </c>
      <c r="Q109" s="293">
        <f t="shared" si="28"/>
        <v>0</v>
      </c>
      <c r="R109" s="352">
        <f t="shared" si="28"/>
        <v>14754</v>
      </c>
      <c r="S109" s="361">
        <f t="shared" si="28"/>
        <v>12880</v>
      </c>
      <c r="T109" s="361">
        <v>3785</v>
      </c>
      <c r="U109" s="321">
        <v>3509</v>
      </c>
      <c r="V109" s="279">
        <v>0</v>
      </c>
      <c r="W109" s="361">
        <v>185</v>
      </c>
      <c r="X109" s="386">
        <v>26</v>
      </c>
      <c r="Y109" s="361">
        <f t="shared" si="29"/>
        <v>0</v>
      </c>
      <c r="Z109" s="361">
        <f t="shared" si="29"/>
        <v>0</v>
      </c>
      <c r="AA109" s="361">
        <f t="shared" si="29"/>
        <v>2862</v>
      </c>
      <c r="AB109" s="361">
        <f t="shared" ref="AB109:AC109" si="31">AB23-AB66</f>
        <v>0</v>
      </c>
      <c r="AC109" s="301">
        <f t="shared" si="31"/>
        <v>716</v>
      </c>
      <c r="AE109" s="302"/>
      <c r="AF109" s="362"/>
      <c r="AH109" s="360"/>
      <c r="AI109" s="360"/>
      <c r="AJ109" s="360"/>
      <c r="AK109" s="360"/>
      <c r="AL109" s="360"/>
      <c r="AM109" s="360"/>
      <c r="AN109" s="360"/>
      <c r="AO109" s="360"/>
      <c r="AP109" s="360"/>
      <c r="AQ109" s="360"/>
      <c r="AR109" s="360"/>
    </row>
    <row r="110" spans="1:44" x14ac:dyDescent="0.2">
      <c r="A110" s="279" t="s">
        <v>32</v>
      </c>
      <c r="B110" s="352">
        <v>7258</v>
      </c>
      <c r="C110" s="352">
        <f t="shared" si="26"/>
        <v>7258</v>
      </c>
      <c r="D110" s="352">
        <f t="shared" si="26"/>
        <v>7258</v>
      </c>
      <c r="E110" s="352">
        <f t="shared" si="26"/>
        <v>7258</v>
      </c>
      <c r="F110" s="352">
        <f t="shared" si="26"/>
        <v>7258</v>
      </c>
      <c r="G110" s="352">
        <f t="shared" si="26"/>
        <v>7258</v>
      </c>
      <c r="H110" s="352">
        <f t="shared" si="6"/>
        <v>7258</v>
      </c>
      <c r="I110" s="352">
        <f t="shared" si="27"/>
        <v>7258</v>
      </c>
      <c r="J110" s="352">
        <f t="shared" si="27"/>
        <v>7258</v>
      </c>
      <c r="K110" s="352">
        <f t="shared" si="28"/>
        <v>0</v>
      </c>
      <c r="L110" s="352">
        <f t="shared" si="28"/>
        <v>0</v>
      </c>
      <c r="M110" s="352">
        <f t="shared" si="28"/>
        <v>7258</v>
      </c>
      <c r="N110" s="352">
        <f t="shared" si="28"/>
        <v>7258</v>
      </c>
      <c r="O110" s="293">
        <f t="shared" si="28"/>
        <v>7258</v>
      </c>
      <c r="P110" s="352">
        <f t="shared" si="28"/>
        <v>0</v>
      </c>
      <c r="Q110" s="293">
        <f t="shared" si="28"/>
        <v>0</v>
      </c>
      <c r="R110" s="352">
        <f t="shared" si="28"/>
        <v>0</v>
      </c>
      <c r="S110" s="361">
        <f t="shared" si="28"/>
        <v>7258</v>
      </c>
      <c r="T110" s="361">
        <v>0</v>
      </c>
      <c r="U110" s="321">
        <v>7258</v>
      </c>
      <c r="V110" s="279">
        <v>0</v>
      </c>
      <c r="W110" s="361">
        <v>0</v>
      </c>
      <c r="X110" s="386">
        <v>7258</v>
      </c>
      <c r="Y110" s="361">
        <f t="shared" si="29"/>
        <v>0</v>
      </c>
      <c r="Z110" s="361">
        <f t="shared" si="29"/>
        <v>0</v>
      </c>
      <c r="AA110" s="361">
        <f t="shared" si="29"/>
        <v>0</v>
      </c>
      <c r="AB110" s="361">
        <f t="shared" ref="AB110:AC110" si="32">AB24-AB67</f>
        <v>0</v>
      </c>
      <c r="AC110" s="301">
        <f t="shared" si="32"/>
        <v>0</v>
      </c>
      <c r="AE110" s="302"/>
      <c r="AF110" s="362"/>
      <c r="AH110" s="360"/>
      <c r="AI110" s="360"/>
      <c r="AJ110" s="360"/>
      <c r="AK110" s="360"/>
      <c r="AL110" s="360"/>
      <c r="AM110" s="360"/>
      <c r="AN110" s="360"/>
      <c r="AO110" s="360"/>
      <c r="AP110" s="360"/>
      <c r="AQ110" s="360"/>
      <c r="AR110" s="360"/>
    </row>
    <row r="111" spans="1:44" x14ac:dyDescent="0.2">
      <c r="A111" s="279" t="s">
        <v>33</v>
      </c>
      <c r="B111" s="352">
        <v>2121</v>
      </c>
      <c r="C111" s="352">
        <f t="shared" si="26"/>
        <v>-51</v>
      </c>
      <c r="D111" s="352">
        <f t="shared" si="26"/>
        <v>-70</v>
      </c>
      <c r="E111" s="352">
        <f t="shared" si="26"/>
        <v>0</v>
      </c>
      <c r="F111" s="352">
        <f t="shared" si="26"/>
        <v>0</v>
      </c>
      <c r="G111" s="352">
        <f t="shared" si="26"/>
        <v>0</v>
      </c>
      <c r="H111" s="352">
        <f t="shared" si="6"/>
        <v>0</v>
      </c>
      <c r="I111" s="352">
        <f t="shared" si="27"/>
        <v>0</v>
      </c>
      <c r="J111" s="352">
        <f t="shared" si="27"/>
        <v>0</v>
      </c>
      <c r="K111" s="352">
        <f t="shared" si="28"/>
        <v>0</v>
      </c>
      <c r="L111" s="352">
        <f t="shared" si="28"/>
        <v>0</v>
      </c>
      <c r="M111" s="352">
        <f t="shared" si="28"/>
        <v>0</v>
      </c>
      <c r="N111" s="352">
        <f t="shared" si="28"/>
        <v>0</v>
      </c>
      <c r="O111" s="293">
        <f t="shared" si="28"/>
        <v>0</v>
      </c>
      <c r="P111" s="352">
        <f t="shared" si="28"/>
        <v>0</v>
      </c>
      <c r="Q111" s="293">
        <f t="shared" si="28"/>
        <v>0</v>
      </c>
      <c r="R111" s="352">
        <f t="shared" si="28"/>
        <v>0</v>
      </c>
      <c r="S111" s="361">
        <f t="shared" si="28"/>
        <v>0</v>
      </c>
      <c r="T111" s="361">
        <v>118</v>
      </c>
      <c r="U111" s="321">
        <v>8</v>
      </c>
      <c r="V111" s="279">
        <v>1425</v>
      </c>
      <c r="W111" s="361">
        <v>5442</v>
      </c>
      <c r="X111" s="386">
        <v>4609</v>
      </c>
      <c r="Y111" s="361">
        <f t="shared" si="29"/>
        <v>433</v>
      </c>
      <c r="Z111" s="361">
        <f t="shared" si="29"/>
        <v>0</v>
      </c>
      <c r="AA111" s="361">
        <f t="shared" si="29"/>
        <v>2229</v>
      </c>
      <c r="AB111" s="361">
        <f t="shared" ref="AB111:AC111" si="33">AB25-AB68</f>
        <v>0</v>
      </c>
      <c r="AC111" s="301">
        <f t="shared" si="33"/>
        <v>2332</v>
      </c>
      <c r="AE111" s="302"/>
      <c r="AF111" s="362"/>
      <c r="AH111" s="360"/>
      <c r="AI111" s="360"/>
      <c r="AJ111" s="360"/>
      <c r="AK111" s="360"/>
      <c r="AL111" s="360"/>
      <c r="AM111" s="360"/>
      <c r="AN111" s="360"/>
      <c r="AO111" s="360"/>
      <c r="AP111" s="360"/>
      <c r="AQ111" s="360"/>
      <c r="AR111" s="360"/>
    </row>
    <row r="112" spans="1:44" x14ac:dyDescent="0.2">
      <c r="A112" s="279" t="s">
        <v>34</v>
      </c>
      <c r="B112" s="352">
        <v>1640</v>
      </c>
      <c r="C112" s="352">
        <f t="shared" si="26"/>
        <v>154</v>
      </c>
      <c r="D112" s="352">
        <f t="shared" si="26"/>
        <v>-356</v>
      </c>
      <c r="E112" s="352">
        <f t="shared" si="26"/>
        <v>163</v>
      </c>
      <c r="F112" s="352">
        <f t="shared" si="26"/>
        <v>0</v>
      </c>
      <c r="G112" s="352">
        <f t="shared" si="26"/>
        <v>0</v>
      </c>
      <c r="H112" s="352">
        <f t="shared" si="6"/>
        <v>0</v>
      </c>
      <c r="I112" s="352">
        <f t="shared" si="27"/>
        <v>0</v>
      </c>
      <c r="J112" s="352">
        <f t="shared" si="27"/>
        <v>0</v>
      </c>
      <c r="K112" s="352">
        <f t="shared" si="28"/>
        <v>0.45799999999999841</v>
      </c>
      <c r="L112" s="352">
        <f t="shared" si="28"/>
        <v>21.954999999999927</v>
      </c>
      <c r="M112" s="352">
        <f t="shared" si="28"/>
        <v>0</v>
      </c>
      <c r="N112" s="352">
        <f t="shared" si="28"/>
        <v>8114.7550000000001</v>
      </c>
      <c r="O112" s="293">
        <f t="shared" si="28"/>
        <v>8424</v>
      </c>
      <c r="P112" s="352">
        <f t="shared" si="28"/>
        <v>13726</v>
      </c>
      <c r="Q112" s="293">
        <f t="shared" si="28"/>
        <v>5400.8940000000002</v>
      </c>
      <c r="R112" s="352">
        <f t="shared" si="28"/>
        <v>4476</v>
      </c>
      <c r="S112" s="361">
        <f t="shared" si="28"/>
        <v>8587</v>
      </c>
      <c r="T112" s="361">
        <v>9265</v>
      </c>
      <c r="U112" s="321">
        <v>1905</v>
      </c>
      <c r="V112" s="279">
        <v>2976</v>
      </c>
      <c r="W112" s="361">
        <v>11976</v>
      </c>
      <c r="X112" s="386">
        <v>528</v>
      </c>
      <c r="Y112" s="361">
        <f t="shared" si="29"/>
        <v>7844</v>
      </c>
      <c r="Z112" s="361">
        <f t="shared" si="29"/>
        <v>2634</v>
      </c>
      <c r="AA112" s="361">
        <f t="shared" si="29"/>
        <v>8336</v>
      </c>
      <c r="AB112" s="361">
        <f t="shared" ref="AB112:AC112" si="34">AB26-AB69</f>
        <v>1166</v>
      </c>
      <c r="AC112" s="301">
        <f t="shared" si="34"/>
        <v>5737</v>
      </c>
      <c r="AE112" s="302"/>
      <c r="AF112" s="362"/>
      <c r="AH112" s="360"/>
      <c r="AI112" s="360"/>
      <c r="AJ112" s="360"/>
      <c r="AK112" s="360"/>
      <c r="AL112" s="360"/>
      <c r="AM112" s="360"/>
      <c r="AN112" s="360"/>
      <c r="AO112" s="360"/>
      <c r="AP112" s="360"/>
      <c r="AQ112" s="360"/>
      <c r="AR112" s="360"/>
    </row>
    <row r="113" spans="1:44" x14ac:dyDescent="0.2">
      <c r="A113" s="279" t="s">
        <v>35</v>
      </c>
      <c r="B113" s="352">
        <v>0</v>
      </c>
      <c r="C113" s="352">
        <f t="shared" si="26"/>
        <v>248</v>
      </c>
      <c r="D113" s="352">
        <f t="shared" si="26"/>
        <v>156</v>
      </c>
      <c r="E113" s="352">
        <f t="shared" si="26"/>
        <v>174</v>
      </c>
      <c r="F113" s="352">
        <f t="shared" si="26"/>
        <v>0</v>
      </c>
      <c r="G113" s="352">
        <f t="shared" si="26"/>
        <v>0</v>
      </c>
      <c r="H113" s="352">
        <f t="shared" si="6"/>
        <v>0</v>
      </c>
      <c r="I113" s="352">
        <f t="shared" si="27"/>
        <v>11583</v>
      </c>
      <c r="J113" s="352">
        <f t="shared" si="27"/>
        <v>0</v>
      </c>
      <c r="K113" s="352">
        <f t="shared" si="28"/>
        <v>0</v>
      </c>
      <c r="L113" s="352">
        <f t="shared" si="28"/>
        <v>14570.599</v>
      </c>
      <c r="M113" s="352">
        <f t="shared" si="28"/>
        <v>7925.31</v>
      </c>
      <c r="N113" s="352">
        <f t="shared" si="28"/>
        <v>11583</v>
      </c>
      <c r="O113" s="293">
        <f t="shared" si="28"/>
        <v>11583</v>
      </c>
      <c r="P113" s="352">
        <f t="shared" si="28"/>
        <v>4337</v>
      </c>
      <c r="Q113" s="293">
        <f t="shared" si="28"/>
        <v>124.97999999999956</v>
      </c>
      <c r="R113" s="352">
        <f t="shared" si="28"/>
        <v>4000</v>
      </c>
      <c r="S113" s="361">
        <f t="shared" si="28"/>
        <v>11807</v>
      </c>
      <c r="T113" s="361">
        <v>1242</v>
      </c>
      <c r="U113" s="321">
        <v>753</v>
      </c>
      <c r="V113" s="279">
        <v>2404</v>
      </c>
      <c r="W113" s="361">
        <v>5741</v>
      </c>
      <c r="X113" s="386">
        <v>6</v>
      </c>
      <c r="Y113" s="361">
        <f t="shared" si="29"/>
        <v>0</v>
      </c>
      <c r="Z113" s="361">
        <f t="shared" si="29"/>
        <v>1394</v>
      </c>
      <c r="AA113" s="361">
        <f t="shared" si="29"/>
        <v>7496</v>
      </c>
      <c r="AB113" s="361">
        <f t="shared" ref="AB113:AC113" si="35">AB27-AB70</f>
        <v>11584</v>
      </c>
      <c r="AC113" s="301">
        <f t="shared" si="35"/>
        <v>7114</v>
      </c>
      <c r="AE113" s="302"/>
      <c r="AF113" s="362"/>
      <c r="AH113" s="360"/>
      <c r="AI113" s="360"/>
      <c r="AJ113" s="360"/>
      <c r="AK113" s="360"/>
      <c r="AL113" s="360"/>
      <c r="AM113" s="360"/>
      <c r="AN113" s="360"/>
      <c r="AO113" s="360"/>
      <c r="AP113" s="360"/>
      <c r="AQ113" s="360"/>
      <c r="AR113" s="360"/>
    </row>
    <row r="114" spans="1:44" x14ac:dyDescent="0.2">
      <c r="A114" s="279" t="s">
        <v>36</v>
      </c>
      <c r="B114" s="352">
        <v>0</v>
      </c>
      <c r="C114" s="352">
        <f t="shared" si="26"/>
        <v>-49</v>
      </c>
      <c r="D114" s="352">
        <f t="shared" si="26"/>
        <v>-54</v>
      </c>
      <c r="E114" s="352">
        <f t="shared" si="26"/>
        <v>199</v>
      </c>
      <c r="F114" s="352">
        <f t="shared" si="26"/>
        <v>0</v>
      </c>
      <c r="G114" s="352">
        <f t="shared" si="26"/>
        <v>823</v>
      </c>
      <c r="H114" s="352">
        <f t="shared" si="6"/>
        <v>1373</v>
      </c>
      <c r="I114" s="352">
        <f t="shared" si="27"/>
        <v>7258</v>
      </c>
      <c r="J114" s="352">
        <f t="shared" si="27"/>
        <v>7258</v>
      </c>
      <c r="K114" s="352">
        <f t="shared" si="28"/>
        <v>7258</v>
      </c>
      <c r="L114" s="352">
        <f t="shared" si="28"/>
        <v>7258</v>
      </c>
      <c r="M114" s="352">
        <f t="shared" si="28"/>
        <v>7258</v>
      </c>
      <c r="N114" s="352">
        <f t="shared" si="28"/>
        <v>7258</v>
      </c>
      <c r="O114" s="293">
        <f t="shared" si="28"/>
        <v>7258</v>
      </c>
      <c r="P114" s="352">
        <f t="shared" si="28"/>
        <v>0</v>
      </c>
      <c r="Q114" s="293">
        <f t="shared" si="28"/>
        <v>0</v>
      </c>
      <c r="R114" s="352">
        <f t="shared" si="28"/>
        <v>7258</v>
      </c>
      <c r="S114" s="361">
        <f t="shared" si="28"/>
        <v>7258</v>
      </c>
      <c r="T114" s="361">
        <v>0</v>
      </c>
      <c r="U114" s="321">
        <v>0</v>
      </c>
      <c r="V114" s="279">
        <v>0</v>
      </c>
      <c r="W114" s="361">
        <v>0</v>
      </c>
      <c r="X114" s="386">
        <v>7258</v>
      </c>
      <c r="Y114" s="361">
        <f t="shared" si="29"/>
        <v>0</v>
      </c>
      <c r="Z114" s="361">
        <f t="shared" si="29"/>
        <v>0</v>
      </c>
      <c r="AA114" s="361">
        <f t="shared" si="29"/>
        <v>0</v>
      </c>
      <c r="AB114" s="361">
        <f t="shared" ref="AB114:AC114" si="36">AB28-AB71</f>
        <v>0</v>
      </c>
      <c r="AC114" s="301">
        <f t="shared" si="36"/>
        <v>0</v>
      </c>
      <c r="AE114" s="302"/>
      <c r="AF114" s="362"/>
      <c r="AH114" s="360"/>
      <c r="AI114" s="360"/>
      <c r="AJ114" s="360"/>
      <c r="AK114" s="360"/>
      <c r="AL114" s="360"/>
      <c r="AM114" s="360"/>
      <c r="AN114" s="360"/>
      <c r="AO114" s="360"/>
      <c r="AP114" s="360"/>
      <c r="AQ114" s="360"/>
      <c r="AR114" s="360"/>
    </row>
    <row r="115" spans="1:44" x14ac:dyDescent="0.2">
      <c r="A115" s="279" t="s">
        <v>37</v>
      </c>
      <c r="B115" s="352">
        <v>4324</v>
      </c>
      <c r="C115" s="352">
        <f t="shared" si="26"/>
        <v>9441</v>
      </c>
      <c r="D115" s="352">
        <f t="shared" si="26"/>
        <v>3279</v>
      </c>
      <c r="E115" s="352">
        <f t="shared" si="26"/>
        <v>0</v>
      </c>
      <c r="F115" s="352">
        <f t="shared" si="26"/>
        <v>0</v>
      </c>
      <c r="G115" s="352">
        <f t="shared" si="26"/>
        <v>210</v>
      </c>
      <c r="H115" s="352">
        <f t="shared" si="6"/>
        <v>0</v>
      </c>
      <c r="I115" s="352">
        <f t="shared" si="27"/>
        <v>167</v>
      </c>
      <c r="J115" s="352">
        <f t="shared" si="27"/>
        <v>0</v>
      </c>
      <c r="K115" s="352">
        <f t="shared" si="28"/>
        <v>7.0310000000008586</v>
      </c>
      <c r="L115" s="352">
        <f t="shared" si="28"/>
        <v>7269.5210000000006</v>
      </c>
      <c r="M115" s="352">
        <f t="shared" si="28"/>
        <v>9440.5679999999993</v>
      </c>
      <c r="N115" s="352">
        <f t="shared" si="28"/>
        <v>4711.808</v>
      </c>
      <c r="O115" s="293">
        <f t="shared" si="28"/>
        <v>1254</v>
      </c>
      <c r="P115" s="352">
        <f t="shared" si="28"/>
        <v>12090</v>
      </c>
      <c r="Q115" s="293">
        <f t="shared" si="28"/>
        <v>13038</v>
      </c>
      <c r="R115" s="352">
        <f t="shared" si="28"/>
        <v>1501</v>
      </c>
      <c r="S115" s="361">
        <f t="shared" si="28"/>
        <v>6025</v>
      </c>
      <c r="T115" s="361">
        <v>0</v>
      </c>
      <c r="U115" s="321">
        <v>6786</v>
      </c>
      <c r="V115" s="279">
        <v>0</v>
      </c>
      <c r="W115" s="361">
        <v>450</v>
      </c>
      <c r="X115" s="386">
        <v>888</v>
      </c>
      <c r="Y115" s="361">
        <f t="shared" si="29"/>
        <v>1218</v>
      </c>
      <c r="Z115" s="361">
        <f t="shared" si="29"/>
        <v>383</v>
      </c>
      <c r="AA115" s="361">
        <f t="shared" si="29"/>
        <v>3062</v>
      </c>
      <c r="AB115" s="361">
        <f t="shared" ref="AB115:AC115" si="37">AB29-AB72</f>
        <v>2280</v>
      </c>
      <c r="AC115" s="301">
        <f t="shared" si="37"/>
        <v>5174</v>
      </c>
      <c r="AE115" s="302"/>
      <c r="AH115" s="360"/>
      <c r="AI115" s="360"/>
      <c r="AJ115" s="360"/>
      <c r="AK115" s="360"/>
      <c r="AL115" s="360"/>
      <c r="AM115" s="360"/>
      <c r="AN115" s="360"/>
      <c r="AO115" s="360"/>
      <c r="AP115" s="360"/>
      <c r="AQ115" s="360"/>
      <c r="AR115" s="360"/>
    </row>
    <row r="116" spans="1:44" x14ac:dyDescent="0.2">
      <c r="A116" s="279" t="s">
        <v>38</v>
      </c>
      <c r="B116" s="352">
        <v>3059</v>
      </c>
      <c r="C116" s="352">
        <f t="shared" si="26"/>
        <v>-143</v>
      </c>
      <c r="D116" s="352">
        <f t="shared" si="26"/>
        <v>-229</v>
      </c>
      <c r="E116" s="352">
        <f t="shared" si="26"/>
        <v>7058</v>
      </c>
      <c r="F116" s="352">
        <f t="shared" si="26"/>
        <v>6846</v>
      </c>
      <c r="G116" s="352">
        <f t="shared" si="26"/>
        <v>0</v>
      </c>
      <c r="H116" s="352">
        <f t="shared" si="6"/>
        <v>973</v>
      </c>
      <c r="I116" s="352">
        <f t="shared" si="27"/>
        <v>10304</v>
      </c>
      <c r="J116" s="352">
        <f t="shared" si="27"/>
        <v>0</v>
      </c>
      <c r="K116" s="352">
        <f t="shared" si="28"/>
        <v>2934.2029999999995</v>
      </c>
      <c r="L116" s="352">
        <f t="shared" si="28"/>
        <v>14525</v>
      </c>
      <c r="M116" s="352">
        <f t="shared" si="28"/>
        <v>11220.802</v>
      </c>
      <c r="N116" s="352">
        <f t="shared" si="28"/>
        <v>12431.554</v>
      </c>
      <c r="O116" s="293">
        <f t="shared" si="28"/>
        <v>12569.539000000001</v>
      </c>
      <c r="P116" s="352">
        <f t="shared" si="28"/>
        <v>0</v>
      </c>
      <c r="Q116" s="293">
        <f t="shared" si="28"/>
        <v>1812.4439999999995</v>
      </c>
      <c r="R116" s="352">
        <f t="shared" si="28"/>
        <v>4958</v>
      </c>
      <c r="S116" s="361">
        <f t="shared" si="28"/>
        <v>3912</v>
      </c>
      <c r="T116" s="361">
        <v>4169</v>
      </c>
      <c r="U116" s="321">
        <v>7649</v>
      </c>
      <c r="V116" s="279">
        <v>4350</v>
      </c>
      <c r="W116" s="361">
        <v>972</v>
      </c>
      <c r="X116" s="386">
        <v>0</v>
      </c>
      <c r="Y116" s="361">
        <f t="shared" si="29"/>
        <v>438</v>
      </c>
      <c r="Z116" s="361">
        <f t="shared" si="29"/>
        <v>3184</v>
      </c>
      <c r="AA116" s="361">
        <f t="shared" si="29"/>
        <v>5156</v>
      </c>
      <c r="AB116" s="361">
        <f t="shared" ref="AB116:AC116" si="38">AB30-AB73</f>
        <v>1298</v>
      </c>
      <c r="AC116" s="301">
        <f t="shared" si="38"/>
        <v>8667</v>
      </c>
      <c r="AE116" s="302"/>
      <c r="AH116" s="360"/>
      <c r="AI116" s="360"/>
      <c r="AJ116" s="360"/>
      <c r="AK116" s="360"/>
      <c r="AL116" s="360"/>
      <c r="AM116" s="360"/>
      <c r="AN116" s="360"/>
      <c r="AO116" s="360"/>
      <c r="AP116" s="360"/>
      <c r="AQ116" s="360"/>
      <c r="AR116" s="360"/>
    </row>
    <row r="117" spans="1:44" x14ac:dyDescent="0.2">
      <c r="A117" s="358" t="s">
        <v>81</v>
      </c>
      <c r="B117" s="352">
        <v>285</v>
      </c>
      <c r="C117" s="352">
        <f t="shared" si="26"/>
        <v>1108</v>
      </c>
      <c r="D117" s="352">
        <f t="shared" si="26"/>
        <v>0</v>
      </c>
      <c r="E117" s="352">
        <f t="shared" si="26"/>
        <v>1285</v>
      </c>
      <c r="F117" s="352">
        <f t="shared" si="26"/>
        <v>0</v>
      </c>
      <c r="G117" s="352">
        <f t="shared" si="26"/>
        <v>0</v>
      </c>
      <c r="H117" s="352">
        <f t="shared" si="6"/>
        <v>0</v>
      </c>
      <c r="I117" s="352">
        <f t="shared" si="27"/>
        <v>1383</v>
      </c>
      <c r="J117" s="352">
        <f t="shared" si="27"/>
        <v>1423</v>
      </c>
      <c r="K117" s="352">
        <f t="shared" si="28"/>
        <v>5211</v>
      </c>
      <c r="L117" s="352">
        <f t="shared" si="28"/>
        <v>0</v>
      </c>
      <c r="M117" s="352">
        <v>0</v>
      </c>
      <c r="N117" s="352">
        <f t="shared" si="28"/>
        <v>7258</v>
      </c>
      <c r="O117" s="293">
        <f t="shared" si="28"/>
        <v>7258</v>
      </c>
      <c r="P117" s="352">
        <f t="shared" si="28"/>
        <v>7258</v>
      </c>
      <c r="Q117" s="293">
        <f t="shared" si="28"/>
        <v>0</v>
      </c>
      <c r="R117" s="352">
        <f t="shared" si="28"/>
        <v>0</v>
      </c>
      <c r="S117" s="361">
        <f t="shared" si="28"/>
        <v>0</v>
      </c>
      <c r="T117" s="361">
        <v>7258</v>
      </c>
      <c r="U117" s="321">
        <v>7258</v>
      </c>
      <c r="V117" s="279">
        <v>7258</v>
      </c>
      <c r="W117" s="361">
        <v>7258</v>
      </c>
      <c r="X117" s="386">
        <v>7258</v>
      </c>
      <c r="Y117" s="361">
        <f t="shared" si="29"/>
        <v>7258</v>
      </c>
      <c r="Z117" s="361">
        <f t="shared" si="29"/>
        <v>7258</v>
      </c>
      <c r="AA117" s="361">
        <f t="shared" si="29"/>
        <v>7258</v>
      </c>
      <c r="AB117" s="361">
        <f t="shared" ref="AB117:AC117" si="39">AB31-AB74</f>
        <v>7258</v>
      </c>
      <c r="AC117" s="301">
        <f t="shared" si="39"/>
        <v>7258</v>
      </c>
      <c r="AE117" s="302"/>
      <c r="AH117" s="360"/>
      <c r="AI117" s="360"/>
      <c r="AJ117" s="360"/>
      <c r="AK117" s="360"/>
      <c r="AL117" s="360"/>
      <c r="AM117" s="360"/>
      <c r="AN117" s="360"/>
      <c r="AO117" s="360"/>
      <c r="AP117" s="360"/>
      <c r="AQ117" s="360"/>
      <c r="AR117" s="360"/>
    </row>
    <row r="118" spans="1:44" x14ac:dyDescent="0.2">
      <c r="A118" s="279" t="s">
        <v>39</v>
      </c>
      <c r="B118" s="352">
        <v>3297</v>
      </c>
      <c r="C118" s="352">
        <f t="shared" si="26"/>
        <v>-315</v>
      </c>
      <c r="D118" s="352">
        <f t="shared" si="26"/>
        <v>-262</v>
      </c>
      <c r="E118" s="352">
        <f t="shared" si="26"/>
        <v>0</v>
      </c>
      <c r="F118" s="352">
        <f t="shared" si="26"/>
        <v>0</v>
      </c>
      <c r="G118" s="352">
        <f t="shared" si="26"/>
        <v>0</v>
      </c>
      <c r="H118" s="352">
        <f t="shared" si="6"/>
        <v>89</v>
      </c>
      <c r="I118" s="352">
        <f t="shared" si="27"/>
        <v>0</v>
      </c>
      <c r="J118" s="352">
        <f t="shared" si="27"/>
        <v>0</v>
      </c>
      <c r="K118" s="352">
        <f t="shared" si="28"/>
        <v>16.673000000000684</v>
      </c>
      <c r="L118" s="352">
        <f t="shared" si="28"/>
        <v>374.08799999999974</v>
      </c>
      <c r="M118" s="352">
        <f t="shared" si="28"/>
        <v>0</v>
      </c>
      <c r="N118" s="352">
        <f t="shared" si="28"/>
        <v>13446.178</v>
      </c>
      <c r="O118" s="293">
        <f t="shared" si="28"/>
        <v>13627.3</v>
      </c>
      <c r="P118" s="352">
        <f t="shared" si="28"/>
        <v>0</v>
      </c>
      <c r="Q118" s="293">
        <f t="shared" si="28"/>
        <v>8778</v>
      </c>
      <c r="R118" s="352">
        <f t="shared" si="28"/>
        <v>21228</v>
      </c>
      <c r="S118" s="361">
        <f t="shared" si="28"/>
        <v>13953</v>
      </c>
      <c r="T118" s="361">
        <v>0</v>
      </c>
      <c r="U118" s="321">
        <v>0</v>
      </c>
      <c r="V118" s="279">
        <v>2660</v>
      </c>
      <c r="W118" s="361">
        <v>0</v>
      </c>
      <c r="X118" s="386">
        <v>0</v>
      </c>
      <c r="Y118" s="361">
        <f t="shared" si="29"/>
        <v>1331</v>
      </c>
      <c r="Z118" s="361">
        <f t="shared" si="29"/>
        <v>423</v>
      </c>
      <c r="AA118" s="361">
        <f t="shared" si="29"/>
        <v>494</v>
      </c>
      <c r="AB118" s="361">
        <f t="shared" ref="AB118:AC118" si="40">AB32-AB75</f>
        <v>0</v>
      </c>
      <c r="AC118" s="301">
        <f t="shared" si="40"/>
        <v>1710</v>
      </c>
      <c r="AE118" s="302"/>
      <c r="AH118" s="360"/>
      <c r="AI118" s="360"/>
      <c r="AJ118" s="360"/>
      <c r="AK118" s="360"/>
      <c r="AL118" s="360"/>
      <c r="AM118" s="360"/>
      <c r="AN118" s="360"/>
      <c r="AO118" s="360"/>
      <c r="AP118" s="360"/>
      <c r="AQ118" s="360"/>
      <c r="AR118" s="360"/>
    </row>
    <row r="119" spans="1:44" x14ac:dyDescent="0.2">
      <c r="A119" s="279" t="s">
        <v>40</v>
      </c>
      <c r="B119" s="352">
        <v>918</v>
      </c>
      <c r="C119" s="352">
        <f t="shared" si="26"/>
        <v>187</v>
      </c>
      <c r="D119" s="352">
        <f t="shared" si="26"/>
        <v>-118</v>
      </c>
      <c r="E119" s="352">
        <f t="shared" si="26"/>
        <v>165</v>
      </c>
      <c r="F119" s="352">
        <f t="shared" si="26"/>
        <v>0</v>
      </c>
      <c r="G119" s="352">
        <f t="shared" si="26"/>
        <v>12</v>
      </c>
      <c r="H119" s="352">
        <f t="shared" si="6"/>
        <v>0</v>
      </c>
      <c r="I119" s="352">
        <f t="shared" si="27"/>
        <v>0</v>
      </c>
      <c r="J119" s="352">
        <f t="shared" si="27"/>
        <v>0</v>
      </c>
      <c r="K119" s="352">
        <f t="shared" si="28"/>
        <v>0.18100000000049477</v>
      </c>
      <c r="L119" s="352">
        <f t="shared" si="28"/>
        <v>0.75800000000162981</v>
      </c>
      <c r="M119" s="352">
        <f t="shared" si="28"/>
        <v>0</v>
      </c>
      <c r="N119" s="352">
        <f t="shared" si="28"/>
        <v>64.773000000001048</v>
      </c>
      <c r="O119" s="293">
        <f t="shared" si="28"/>
        <v>0</v>
      </c>
      <c r="P119" s="352">
        <f t="shared" si="28"/>
        <v>0</v>
      </c>
      <c r="Q119" s="293">
        <f t="shared" si="28"/>
        <v>55.555999999996857</v>
      </c>
      <c r="R119" s="352">
        <f t="shared" si="28"/>
        <v>1</v>
      </c>
      <c r="S119" s="361">
        <f t="shared" si="28"/>
        <v>0</v>
      </c>
      <c r="T119" s="361">
        <v>0</v>
      </c>
      <c r="U119" s="321">
        <v>10</v>
      </c>
      <c r="V119" s="279">
        <v>0</v>
      </c>
      <c r="W119" s="361">
        <v>0</v>
      </c>
      <c r="X119" s="386">
        <v>7846</v>
      </c>
      <c r="Y119" s="361">
        <f t="shared" si="29"/>
        <v>373</v>
      </c>
      <c r="Z119" s="361">
        <f t="shared" si="29"/>
        <v>0.18540999999822816</v>
      </c>
      <c r="AA119" s="361">
        <f t="shared" si="29"/>
        <v>0</v>
      </c>
      <c r="AB119" s="361">
        <f t="shared" ref="AB119:AC119" si="41">AB33-AB76</f>
        <v>1</v>
      </c>
      <c r="AC119" s="301">
        <f t="shared" si="41"/>
        <v>0</v>
      </c>
      <c r="AE119" s="302"/>
      <c r="AH119" s="360"/>
      <c r="AI119" s="360"/>
      <c r="AJ119" s="360"/>
      <c r="AK119" s="360"/>
      <c r="AL119" s="360"/>
      <c r="AM119" s="360"/>
      <c r="AN119" s="360"/>
      <c r="AO119" s="360"/>
      <c r="AP119" s="360"/>
      <c r="AQ119" s="360"/>
      <c r="AR119" s="360"/>
    </row>
    <row r="120" spans="1:44" x14ac:dyDescent="0.2">
      <c r="A120" s="279" t="s">
        <v>41</v>
      </c>
      <c r="B120" s="352">
        <v>9667</v>
      </c>
      <c r="C120" s="352">
        <f t="shared" si="26"/>
        <v>3785</v>
      </c>
      <c r="D120" s="352">
        <f t="shared" si="26"/>
        <v>79</v>
      </c>
      <c r="E120" s="352">
        <f t="shared" si="26"/>
        <v>3</v>
      </c>
      <c r="F120" s="352">
        <f t="shared" si="26"/>
        <v>0</v>
      </c>
      <c r="G120" s="352">
        <f t="shared" si="26"/>
        <v>0</v>
      </c>
      <c r="H120" s="352">
        <f t="shared" si="6"/>
        <v>282</v>
      </c>
      <c r="I120" s="352">
        <f t="shared" si="27"/>
        <v>0</v>
      </c>
      <c r="J120" s="352">
        <f t="shared" si="27"/>
        <v>0</v>
      </c>
      <c r="K120" s="352">
        <f t="shared" si="28"/>
        <v>0</v>
      </c>
      <c r="L120" s="352">
        <f t="shared" si="28"/>
        <v>0</v>
      </c>
      <c r="M120" s="352">
        <f t="shared" si="28"/>
        <v>0</v>
      </c>
      <c r="N120" s="352">
        <f t="shared" si="28"/>
        <v>0</v>
      </c>
      <c r="O120" s="293">
        <f t="shared" si="28"/>
        <v>55</v>
      </c>
      <c r="P120" s="352">
        <f t="shared" si="28"/>
        <v>906</v>
      </c>
      <c r="Q120" s="293">
        <f t="shared" si="28"/>
        <v>4161</v>
      </c>
      <c r="R120" s="352">
        <f t="shared" si="28"/>
        <v>3644</v>
      </c>
      <c r="S120" s="361">
        <f t="shared" si="28"/>
        <v>0</v>
      </c>
      <c r="T120" s="361">
        <v>9999</v>
      </c>
      <c r="U120" s="321">
        <v>50</v>
      </c>
      <c r="V120" s="279">
        <v>0</v>
      </c>
      <c r="W120" s="361">
        <v>8982</v>
      </c>
      <c r="X120" s="386">
        <v>10883</v>
      </c>
      <c r="Y120" s="361">
        <f t="shared" si="29"/>
        <v>788</v>
      </c>
      <c r="Z120" s="361">
        <f t="shared" si="29"/>
        <v>6722</v>
      </c>
      <c r="AA120" s="361">
        <f t="shared" si="29"/>
        <v>289</v>
      </c>
      <c r="AB120" s="361">
        <f t="shared" ref="AB120:AC120" si="42">AB34-AB77</f>
        <v>4614</v>
      </c>
      <c r="AC120" s="301">
        <f t="shared" si="42"/>
        <v>16907</v>
      </c>
      <c r="AE120" s="302"/>
      <c r="AH120" s="360"/>
      <c r="AI120" s="360"/>
      <c r="AJ120" s="360"/>
      <c r="AK120" s="360"/>
      <c r="AL120" s="360"/>
      <c r="AM120" s="360"/>
      <c r="AN120" s="360"/>
      <c r="AO120" s="360"/>
      <c r="AP120" s="360"/>
      <c r="AQ120" s="360"/>
      <c r="AR120" s="360"/>
    </row>
    <row r="121" spans="1:44" x14ac:dyDescent="0.2">
      <c r="A121" s="279" t="s">
        <v>42</v>
      </c>
      <c r="B121" s="352">
        <v>7258</v>
      </c>
      <c r="C121" s="352">
        <f t="shared" si="26"/>
        <v>-104</v>
      </c>
      <c r="D121" s="352">
        <f t="shared" si="26"/>
        <v>7154</v>
      </c>
      <c r="E121" s="352">
        <f t="shared" si="26"/>
        <v>0</v>
      </c>
      <c r="F121" s="352">
        <f t="shared" si="26"/>
        <v>0</v>
      </c>
      <c r="G121" s="352">
        <f t="shared" si="26"/>
        <v>0</v>
      </c>
      <c r="H121" s="352">
        <f t="shared" si="6"/>
        <v>0</v>
      </c>
      <c r="I121" s="352">
        <f t="shared" si="27"/>
        <v>53</v>
      </c>
      <c r="J121" s="352">
        <f t="shared" si="27"/>
        <v>0</v>
      </c>
      <c r="K121" s="352">
        <f t="shared" si="28"/>
        <v>0</v>
      </c>
      <c r="L121" s="352">
        <f t="shared" si="28"/>
        <v>0</v>
      </c>
      <c r="M121" s="352">
        <f t="shared" si="28"/>
        <v>0</v>
      </c>
      <c r="N121" s="352">
        <f t="shared" si="28"/>
        <v>7258</v>
      </c>
      <c r="O121" s="293">
        <f t="shared" si="28"/>
        <v>7258</v>
      </c>
      <c r="P121" s="352">
        <f t="shared" si="28"/>
        <v>7258</v>
      </c>
      <c r="Q121" s="293">
        <f t="shared" si="28"/>
        <v>0</v>
      </c>
      <c r="R121" s="352">
        <f t="shared" si="28"/>
        <v>7258</v>
      </c>
      <c r="S121" s="361">
        <f t="shared" si="28"/>
        <v>7258</v>
      </c>
      <c r="T121" s="361">
        <v>0</v>
      </c>
      <c r="U121" s="321">
        <v>0</v>
      </c>
      <c r="V121" s="279">
        <v>0</v>
      </c>
      <c r="W121" s="361">
        <v>0</v>
      </c>
      <c r="X121" s="386">
        <v>7258</v>
      </c>
      <c r="Y121" s="361">
        <f t="shared" si="29"/>
        <v>0</v>
      </c>
      <c r="Z121" s="361">
        <f t="shared" si="29"/>
        <v>0</v>
      </c>
      <c r="AA121" s="361">
        <f t="shared" si="29"/>
        <v>0</v>
      </c>
      <c r="AB121" s="361">
        <f t="shared" ref="AB121:AC121" si="43">AB35-AB78</f>
        <v>0</v>
      </c>
      <c r="AC121" s="301">
        <f t="shared" si="43"/>
        <v>0</v>
      </c>
      <c r="AE121" s="302"/>
      <c r="AH121" s="360"/>
      <c r="AI121" s="360"/>
      <c r="AJ121" s="360"/>
      <c r="AK121" s="360"/>
      <c r="AL121" s="360"/>
      <c r="AM121" s="360"/>
      <c r="AN121" s="360"/>
      <c r="AO121" s="360"/>
      <c r="AP121" s="360"/>
      <c r="AQ121" s="360"/>
      <c r="AR121" s="360"/>
    </row>
    <row r="122" spans="1:44" x14ac:dyDescent="0.2">
      <c r="A122" s="279" t="s">
        <v>43</v>
      </c>
      <c r="B122" s="352">
        <v>0</v>
      </c>
      <c r="C122" s="352">
        <f t="shared" si="26"/>
        <v>1324</v>
      </c>
      <c r="D122" s="352">
        <f t="shared" si="26"/>
        <v>2235</v>
      </c>
      <c r="E122" s="352">
        <f t="shared" si="26"/>
        <v>282</v>
      </c>
      <c r="F122" s="352">
        <f t="shared" si="26"/>
        <v>0</v>
      </c>
      <c r="G122" s="352">
        <f t="shared" si="26"/>
        <v>0</v>
      </c>
      <c r="H122" s="352">
        <f t="shared" si="6"/>
        <v>0</v>
      </c>
      <c r="I122" s="352">
        <f t="shared" si="27"/>
        <v>0</v>
      </c>
      <c r="J122" s="352">
        <f t="shared" si="27"/>
        <v>763</v>
      </c>
      <c r="K122" s="352">
        <f t="shared" si="28"/>
        <v>0</v>
      </c>
      <c r="L122" s="352">
        <f t="shared" si="28"/>
        <v>401</v>
      </c>
      <c r="M122" s="352">
        <f t="shared" si="28"/>
        <v>1282.9380000000001</v>
      </c>
      <c r="N122" s="352">
        <f t="shared" si="28"/>
        <v>673.04600000000028</v>
      </c>
      <c r="O122" s="293">
        <f t="shared" si="28"/>
        <v>2066</v>
      </c>
      <c r="P122" s="352">
        <f t="shared" si="28"/>
        <v>5539</v>
      </c>
      <c r="Q122" s="293">
        <f t="shared" si="28"/>
        <v>4139</v>
      </c>
      <c r="R122" s="352">
        <f t="shared" si="28"/>
        <v>5822</v>
      </c>
      <c r="S122" s="361">
        <f t="shared" si="28"/>
        <v>6840</v>
      </c>
      <c r="T122" s="361">
        <v>4446</v>
      </c>
      <c r="U122" s="321">
        <v>764</v>
      </c>
      <c r="V122" s="279">
        <v>13</v>
      </c>
      <c r="W122" s="361">
        <v>221</v>
      </c>
      <c r="X122" s="386">
        <v>2939</v>
      </c>
      <c r="Y122" s="361">
        <f t="shared" si="29"/>
        <v>1908</v>
      </c>
      <c r="Z122" s="361">
        <f t="shared" si="29"/>
        <v>2247</v>
      </c>
      <c r="AA122" s="361">
        <f t="shared" si="29"/>
        <v>251</v>
      </c>
      <c r="AB122" s="361">
        <f t="shared" ref="AB122:AC122" si="44">AB36-AB79</f>
        <v>366</v>
      </c>
      <c r="AC122" s="301">
        <f t="shared" si="44"/>
        <v>30</v>
      </c>
      <c r="AE122" s="302"/>
      <c r="AH122" s="360"/>
      <c r="AI122" s="360"/>
      <c r="AJ122" s="360"/>
      <c r="AK122" s="360"/>
      <c r="AL122" s="360"/>
      <c r="AM122" s="360"/>
      <c r="AN122" s="360"/>
      <c r="AO122" s="360"/>
      <c r="AP122" s="360"/>
      <c r="AQ122" s="360"/>
      <c r="AR122" s="360"/>
    </row>
    <row r="123" spans="1:44" x14ac:dyDescent="0.2">
      <c r="A123" s="279" t="s">
        <v>44</v>
      </c>
      <c r="B123" s="352">
        <v>0</v>
      </c>
      <c r="C123" s="352">
        <f t="shared" si="26"/>
        <v>-131</v>
      </c>
      <c r="D123" s="352">
        <f t="shared" si="26"/>
        <v>-65</v>
      </c>
      <c r="E123" s="352">
        <f t="shared" si="26"/>
        <v>65</v>
      </c>
      <c r="F123" s="352">
        <f t="shared" si="26"/>
        <v>0</v>
      </c>
      <c r="G123" s="352">
        <f t="shared" si="26"/>
        <v>0</v>
      </c>
      <c r="H123" s="352">
        <f t="shared" si="6"/>
        <v>0</v>
      </c>
      <c r="I123" s="352">
        <f t="shared" si="27"/>
        <v>0</v>
      </c>
      <c r="J123" s="352">
        <f t="shared" si="27"/>
        <v>293</v>
      </c>
      <c r="K123" s="352">
        <f t="shared" si="28"/>
        <v>0</v>
      </c>
      <c r="L123" s="352">
        <f t="shared" si="28"/>
        <v>2343</v>
      </c>
      <c r="M123" s="352">
        <f t="shared" si="28"/>
        <v>0.23000000000320142</v>
      </c>
      <c r="N123" s="352">
        <f t="shared" si="28"/>
        <v>0</v>
      </c>
      <c r="O123" s="293">
        <f t="shared" si="28"/>
        <v>0</v>
      </c>
      <c r="P123" s="352">
        <f t="shared" si="28"/>
        <v>2054</v>
      </c>
      <c r="Q123" s="293">
        <f t="shared" si="28"/>
        <v>93</v>
      </c>
      <c r="R123" s="352">
        <f t="shared" si="28"/>
        <v>23697</v>
      </c>
      <c r="S123" s="361">
        <f t="shared" si="28"/>
        <v>3490</v>
      </c>
      <c r="T123" s="361">
        <v>2599</v>
      </c>
      <c r="U123" s="321">
        <v>10017</v>
      </c>
      <c r="V123" s="279">
        <v>159</v>
      </c>
      <c r="W123" s="361">
        <v>159</v>
      </c>
      <c r="X123" s="386">
        <v>4962</v>
      </c>
      <c r="Y123" s="361">
        <f t="shared" si="29"/>
        <v>498</v>
      </c>
      <c r="Z123" s="361">
        <f t="shared" si="29"/>
        <v>10</v>
      </c>
      <c r="AA123" s="361">
        <f t="shared" si="29"/>
        <v>809</v>
      </c>
      <c r="AB123" s="361">
        <f t="shared" ref="AB123:AC123" si="45">AB37-AB80</f>
        <v>3468</v>
      </c>
      <c r="AC123" s="301">
        <f t="shared" si="45"/>
        <v>27</v>
      </c>
      <c r="AE123" s="302"/>
      <c r="AH123" s="360"/>
      <c r="AI123" s="360"/>
      <c r="AJ123" s="360"/>
      <c r="AK123" s="360"/>
      <c r="AL123" s="360"/>
      <c r="AM123" s="360"/>
      <c r="AN123" s="360"/>
      <c r="AO123" s="360"/>
      <c r="AP123" s="360"/>
      <c r="AQ123" s="360"/>
      <c r="AR123" s="360"/>
    </row>
    <row r="124" spans="1:44" x14ac:dyDescent="0.2">
      <c r="A124" s="279" t="s">
        <v>120</v>
      </c>
      <c r="B124" s="352">
        <v>312</v>
      </c>
      <c r="C124" s="352">
        <f t="shared" ref="C124:G131" si="46">+C38-C81</f>
        <v>19450</v>
      </c>
      <c r="D124" s="352">
        <f t="shared" si="46"/>
        <v>3747</v>
      </c>
      <c r="E124" s="352">
        <f t="shared" si="46"/>
        <v>795</v>
      </c>
      <c r="F124" s="352">
        <f t="shared" si="46"/>
        <v>1789</v>
      </c>
      <c r="G124" s="352">
        <f t="shared" si="46"/>
        <v>0</v>
      </c>
      <c r="H124" s="352">
        <f t="shared" si="6"/>
        <v>4493</v>
      </c>
      <c r="I124" s="352">
        <f t="shared" ref="I124:J131" si="47">+I38-I81</f>
        <v>341</v>
      </c>
      <c r="J124" s="352">
        <f t="shared" si="47"/>
        <v>374</v>
      </c>
      <c r="K124" s="352">
        <f t="shared" ref="K124:S131" si="48">IF((+K38-K81)&gt;0,(K38-K81),0)</f>
        <v>282.14600000000792</v>
      </c>
      <c r="L124" s="352">
        <f t="shared" si="48"/>
        <v>3338.9649999999965</v>
      </c>
      <c r="M124" s="352">
        <f t="shared" si="48"/>
        <v>181.20900000000256</v>
      </c>
      <c r="N124" s="352">
        <f t="shared" si="48"/>
        <v>4339.1289999999863</v>
      </c>
      <c r="O124" s="293">
        <f t="shared" si="48"/>
        <v>1261.25</v>
      </c>
      <c r="P124" s="352">
        <f t="shared" si="48"/>
        <v>1070</v>
      </c>
      <c r="Q124" s="293">
        <f t="shared" si="48"/>
        <v>0</v>
      </c>
      <c r="R124" s="352">
        <f t="shared" si="48"/>
        <v>30422</v>
      </c>
      <c r="S124" s="361">
        <f t="shared" si="48"/>
        <v>88528</v>
      </c>
      <c r="T124" s="361">
        <v>27823</v>
      </c>
      <c r="U124" s="321">
        <v>0</v>
      </c>
      <c r="V124" s="279">
        <v>31530</v>
      </c>
      <c r="W124" s="361">
        <v>8133</v>
      </c>
      <c r="X124" s="386">
        <v>22578</v>
      </c>
      <c r="Y124" s="361">
        <f t="shared" ref="Y124:AA131" si="49">Y38-Y81</f>
        <v>22227</v>
      </c>
      <c r="Z124" s="361">
        <f t="shared" si="49"/>
        <v>29578</v>
      </c>
      <c r="AA124" s="361">
        <f t="shared" si="49"/>
        <v>0</v>
      </c>
      <c r="AB124" s="361">
        <f t="shared" ref="AB124:AC124" si="50">AB38-AB81</f>
        <v>18680</v>
      </c>
      <c r="AC124" s="301">
        <f t="shared" si="50"/>
        <v>0</v>
      </c>
      <c r="AE124" s="302"/>
      <c r="AH124" s="360"/>
      <c r="AI124" s="360"/>
      <c r="AJ124" s="360"/>
      <c r="AK124" s="360"/>
      <c r="AL124" s="360"/>
      <c r="AM124" s="360"/>
      <c r="AN124" s="360"/>
      <c r="AO124" s="360"/>
      <c r="AP124" s="360"/>
      <c r="AQ124" s="360"/>
      <c r="AR124" s="360"/>
    </row>
    <row r="125" spans="1:44" x14ac:dyDescent="0.2">
      <c r="A125" s="279" t="s">
        <v>46</v>
      </c>
      <c r="B125" s="352">
        <v>0</v>
      </c>
      <c r="C125" s="352">
        <f t="shared" si="46"/>
        <v>276</v>
      </c>
      <c r="D125" s="352">
        <f t="shared" si="46"/>
        <v>-104</v>
      </c>
      <c r="E125" s="352">
        <f t="shared" si="46"/>
        <v>0</v>
      </c>
      <c r="F125" s="352">
        <f t="shared" si="46"/>
        <v>245</v>
      </c>
      <c r="G125" s="352">
        <f t="shared" si="46"/>
        <v>0</v>
      </c>
      <c r="H125" s="352">
        <f t="shared" si="6"/>
        <v>0</v>
      </c>
      <c r="I125" s="352">
        <f t="shared" si="47"/>
        <v>0</v>
      </c>
      <c r="J125" s="352">
        <f t="shared" si="47"/>
        <v>0</v>
      </c>
      <c r="K125" s="352">
        <f t="shared" si="48"/>
        <v>0</v>
      </c>
      <c r="L125" s="352">
        <f t="shared" si="48"/>
        <v>0</v>
      </c>
      <c r="M125" s="352">
        <f t="shared" si="48"/>
        <v>0</v>
      </c>
      <c r="N125" s="352">
        <f t="shared" si="48"/>
        <v>0</v>
      </c>
      <c r="O125" s="293">
        <f t="shared" si="48"/>
        <v>0</v>
      </c>
      <c r="P125" s="352">
        <f t="shared" si="48"/>
        <v>0</v>
      </c>
      <c r="Q125" s="293">
        <f t="shared" si="48"/>
        <v>0</v>
      </c>
      <c r="R125" s="352">
        <f t="shared" si="48"/>
        <v>340</v>
      </c>
      <c r="S125" s="361">
        <f t="shared" si="48"/>
        <v>455</v>
      </c>
      <c r="T125" s="361">
        <v>2419</v>
      </c>
      <c r="U125" s="321">
        <v>0</v>
      </c>
      <c r="V125" s="279">
        <v>5372</v>
      </c>
      <c r="W125" s="361">
        <v>0</v>
      </c>
      <c r="X125" s="386">
        <v>0</v>
      </c>
      <c r="Y125" s="361">
        <f t="shared" si="49"/>
        <v>0</v>
      </c>
      <c r="Z125" s="361">
        <f t="shared" si="49"/>
        <v>0</v>
      </c>
      <c r="AA125" s="361">
        <f t="shared" si="49"/>
        <v>0</v>
      </c>
      <c r="AB125" s="361">
        <f t="shared" ref="AB125:AC125" si="51">AB39-AB82</f>
        <v>458</v>
      </c>
      <c r="AC125" s="301">
        <f t="shared" si="51"/>
        <v>0</v>
      </c>
      <c r="AE125" s="302"/>
      <c r="AH125" s="360"/>
      <c r="AI125" s="360"/>
      <c r="AJ125" s="360"/>
      <c r="AK125" s="360"/>
      <c r="AL125" s="360"/>
      <c r="AM125" s="360"/>
      <c r="AN125" s="360"/>
      <c r="AO125" s="360"/>
      <c r="AP125" s="360"/>
      <c r="AQ125" s="360"/>
      <c r="AR125" s="360"/>
    </row>
    <row r="126" spans="1:44" x14ac:dyDescent="0.2">
      <c r="A126" s="279" t="s">
        <v>474</v>
      </c>
      <c r="B126" s="352">
        <v>3162</v>
      </c>
      <c r="C126" s="352">
        <f t="shared" si="46"/>
        <v>39</v>
      </c>
      <c r="D126" s="352">
        <f t="shared" si="46"/>
        <v>21</v>
      </c>
      <c r="E126" s="352">
        <f t="shared" si="46"/>
        <v>7258</v>
      </c>
      <c r="F126" s="352">
        <f t="shared" si="46"/>
        <v>0</v>
      </c>
      <c r="G126" s="352">
        <f t="shared" si="46"/>
        <v>0</v>
      </c>
      <c r="H126" s="352">
        <f t="shared" si="6"/>
        <v>0</v>
      </c>
      <c r="I126" s="352">
        <f t="shared" si="47"/>
        <v>7258</v>
      </c>
      <c r="J126" s="352">
        <f t="shared" si="47"/>
        <v>7258</v>
      </c>
      <c r="K126" s="352">
        <f t="shared" si="48"/>
        <v>0</v>
      </c>
      <c r="L126" s="352">
        <f t="shared" si="48"/>
        <v>0</v>
      </c>
      <c r="M126" s="352">
        <f t="shared" si="48"/>
        <v>7258</v>
      </c>
      <c r="N126" s="352">
        <f t="shared" si="48"/>
        <v>7258</v>
      </c>
      <c r="O126" s="293">
        <f t="shared" si="48"/>
        <v>7258</v>
      </c>
      <c r="P126" s="352">
        <f t="shared" si="48"/>
        <v>0</v>
      </c>
      <c r="Q126" s="293">
        <f t="shared" si="48"/>
        <v>0</v>
      </c>
      <c r="R126" s="352">
        <f t="shared" si="48"/>
        <v>0</v>
      </c>
      <c r="S126" s="361">
        <f t="shared" si="48"/>
        <v>7258</v>
      </c>
      <c r="T126" s="361">
        <v>0</v>
      </c>
      <c r="U126" s="321">
        <v>0</v>
      </c>
      <c r="V126" s="279">
        <v>0</v>
      </c>
      <c r="W126" s="361">
        <v>0</v>
      </c>
      <c r="X126" s="386">
        <v>7258</v>
      </c>
      <c r="Y126" s="361">
        <f t="shared" si="49"/>
        <v>0</v>
      </c>
      <c r="Z126" s="361">
        <f t="shared" si="49"/>
        <v>0</v>
      </c>
      <c r="AA126" s="361">
        <f t="shared" si="49"/>
        <v>0</v>
      </c>
      <c r="AB126" s="361">
        <f t="shared" ref="AB126:AC126" si="52">AB40-AB83</f>
        <v>0</v>
      </c>
      <c r="AC126" s="301">
        <f t="shared" si="52"/>
        <v>0</v>
      </c>
      <c r="AE126" s="302"/>
      <c r="AH126" s="360"/>
      <c r="AI126" s="360"/>
      <c r="AJ126" s="360"/>
      <c r="AK126" s="360"/>
      <c r="AL126" s="360"/>
      <c r="AM126" s="360"/>
      <c r="AN126" s="360"/>
      <c r="AO126" s="360"/>
      <c r="AP126" s="360"/>
      <c r="AQ126" s="360"/>
      <c r="AR126" s="360"/>
    </row>
    <row r="127" spans="1:44" x14ac:dyDescent="0.2">
      <c r="A127" s="279" t="s">
        <v>49</v>
      </c>
      <c r="B127" s="352">
        <v>0</v>
      </c>
      <c r="C127" s="352">
        <f t="shared" si="46"/>
        <v>-29</v>
      </c>
      <c r="D127" s="352">
        <f t="shared" si="46"/>
        <v>-3</v>
      </c>
      <c r="E127" s="352">
        <f t="shared" si="46"/>
        <v>0</v>
      </c>
      <c r="F127" s="352">
        <f t="shared" si="46"/>
        <v>0</v>
      </c>
      <c r="G127" s="352">
        <f t="shared" si="46"/>
        <v>422</v>
      </c>
      <c r="H127" s="352">
        <f t="shared" si="6"/>
        <v>0</v>
      </c>
      <c r="I127" s="352">
        <f t="shared" si="47"/>
        <v>0</v>
      </c>
      <c r="J127" s="352">
        <f t="shared" si="47"/>
        <v>0</v>
      </c>
      <c r="K127" s="352">
        <f t="shared" si="48"/>
        <v>2480.982</v>
      </c>
      <c r="L127" s="352">
        <f t="shared" si="48"/>
        <v>0</v>
      </c>
      <c r="M127" s="352">
        <f t="shared" si="48"/>
        <v>0</v>
      </c>
      <c r="N127" s="352">
        <f t="shared" si="48"/>
        <v>233.06400000000031</v>
      </c>
      <c r="O127" s="293">
        <f t="shared" si="48"/>
        <v>12636</v>
      </c>
      <c r="P127" s="352">
        <f t="shared" si="48"/>
        <v>0</v>
      </c>
      <c r="Q127" s="293">
        <f t="shared" si="48"/>
        <v>0</v>
      </c>
      <c r="R127" s="352">
        <f t="shared" si="48"/>
        <v>0</v>
      </c>
      <c r="S127" s="361">
        <f t="shared" si="48"/>
        <v>0</v>
      </c>
      <c r="T127" s="361">
        <v>0</v>
      </c>
      <c r="U127" s="321">
        <v>0</v>
      </c>
      <c r="V127" s="279">
        <v>0</v>
      </c>
      <c r="W127" s="361">
        <v>0</v>
      </c>
      <c r="X127" s="386">
        <v>12636</v>
      </c>
      <c r="Y127" s="361">
        <f t="shared" si="49"/>
        <v>0</v>
      </c>
      <c r="Z127" s="361">
        <f t="shared" si="49"/>
        <v>0</v>
      </c>
      <c r="AA127" s="361">
        <f t="shared" si="49"/>
        <v>0</v>
      </c>
      <c r="AB127" s="361">
        <f t="shared" ref="AB127:AC127" si="53">AB41-AB84</f>
        <v>0</v>
      </c>
      <c r="AC127" s="301">
        <f t="shared" si="53"/>
        <v>0</v>
      </c>
      <c r="AE127" s="302"/>
      <c r="AH127" s="360"/>
      <c r="AI127" s="360"/>
      <c r="AJ127" s="360"/>
      <c r="AK127" s="360"/>
      <c r="AL127" s="360"/>
      <c r="AM127" s="360"/>
      <c r="AN127" s="360"/>
      <c r="AO127" s="360"/>
      <c r="AP127" s="360"/>
      <c r="AQ127" s="360"/>
      <c r="AR127" s="360"/>
    </row>
    <row r="128" spans="1:44" x14ac:dyDescent="0.2">
      <c r="A128" s="279" t="s">
        <v>50</v>
      </c>
      <c r="B128" s="352">
        <v>1</v>
      </c>
      <c r="C128" s="352">
        <f t="shared" si="46"/>
        <v>-78</v>
      </c>
      <c r="D128" s="352">
        <f t="shared" si="46"/>
        <v>33</v>
      </c>
      <c r="E128" s="352">
        <f t="shared" si="46"/>
        <v>57</v>
      </c>
      <c r="F128" s="352">
        <f t="shared" si="46"/>
        <v>0</v>
      </c>
      <c r="G128" s="352">
        <f t="shared" si="46"/>
        <v>0</v>
      </c>
      <c r="H128" s="352">
        <f t="shared" si="6"/>
        <v>430</v>
      </c>
      <c r="I128" s="352">
        <f t="shared" si="47"/>
        <v>74</v>
      </c>
      <c r="J128" s="352">
        <f t="shared" si="47"/>
        <v>11</v>
      </c>
      <c r="K128" s="352">
        <f t="shared" si="48"/>
        <v>2979.6180000000004</v>
      </c>
      <c r="L128" s="352">
        <f t="shared" si="48"/>
        <v>13.769000000000233</v>
      </c>
      <c r="M128" s="352">
        <f t="shared" si="48"/>
        <v>0</v>
      </c>
      <c r="N128" s="352">
        <f t="shared" si="48"/>
        <v>0</v>
      </c>
      <c r="O128" s="293">
        <f t="shared" si="48"/>
        <v>6.9999999996070983E-3</v>
      </c>
      <c r="P128" s="352">
        <f t="shared" si="48"/>
        <v>762</v>
      </c>
      <c r="Q128" s="293">
        <f t="shared" si="48"/>
        <v>0</v>
      </c>
      <c r="R128" s="352">
        <f t="shared" si="48"/>
        <v>0</v>
      </c>
      <c r="S128" s="361">
        <f t="shared" si="48"/>
        <v>15027</v>
      </c>
      <c r="T128" s="361">
        <v>0</v>
      </c>
      <c r="U128" s="321">
        <v>702</v>
      </c>
      <c r="V128" s="279">
        <v>843</v>
      </c>
      <c r="W128" s="361">
        <v>0</v>
      </c>
      <c r="X128" s="386">
        <v>0</v>
      </c>
      <c r="Y128" s="361">
        <f t="shared" si="49"/>
        <v>424</v>
      </c>
      <c r="Z128" s="361">
        <f t="shared" si="49"/>
        <v>0</v>
      </c>
      <c r="AA128" s="361">
        <f t="shared" si="49"/>
        <v>0</v>
      </c>
      <c r="AB128" s="361">
        <f t="shared" ref="AB128:AC128" si="54">AB42-AB85</f>
        <v>186</v>
      </c>
      <c r="AC128" s="301">
        <f t="shared" si="54"/>
        <v>0</v>
      </c>
      <c r="AE128" s="302"/>
    </row>
    <row r="129" spans="1:31" x14ac:dyDescent="0.2">
      <c r="A129" s="279" t="s">
        <v>51</v>
      </c>
      <c r="B129" s="352">
        <v>0</v>
      </c>
      <c r="C129" s="352">
        <f t="shared" si="46"/>
        <v>37</v>
      </c>
      <c r="D129" s="352">
        <f t="shared" si="46"/>
        <v>-273</v>
      </c>
      <c r="E129" s="352">
        <f t="shared" si="46"/>
        <v>334</v>
      </c>
      <c r="F129" s="352">
        <f t="shared" si="46"/>
        <v>0</v>
      </c>
      <c r="G129" s="352">
        <f t="shared" si="46"/>
        <v>0</v>
      </c>
      <c r="H129" s="352">
        <f t="shared" si="6"/>
        <v>24</v>
      </c>
      <c r="I129" s="352">
        <f t="shared" si="47"/>
        <v>88.63799999999992</v>
      </c>
      <c r="J129" s="352">
        <f t="shared" si="47"/>
        <v>7371</v>
      </c>
      <c r="K129" s="352">
        <f t="shared" si="48"/>
        <v>0</v>
      </c>
      <c r="L129" s="352">
        <f t="shared" si="48"/>
        <v>12577</v>
      </c>
      <c r="M129" s="352">
        <f t="shared" si="48"/>
        <v>8972</v>
      </c>
      <c r="N129" s="352">
        <f t="shared" si="48"/>
        <v>7371</v>
      </c>
      <c r="O129" s="293">
        <f t="shared" si="48"/>
        <v>7371</v>
      </c>
      <c r="P129" s="352">
        <f t="shared" si="48"/>
        <v>0</v>
      </c>
      <c r="Q129" s="293">
        <f t="shared" si="48"/>
        <v>0</v>
      </c>
      <c r="R129" s="352">
        <f t="shared" si="48"/>
        <v>0</v>
      </c>
      <c r="S129" s="361">
        <f t="shared" si="48"/>
        <v>7513</v>
      </c>
      <c r="T129" s="361">
        <v>0</v>
      </c>
      <c r="U129" s="321">
        <v>0</v>
      </c>
      <c r="V129" s="279">
        <v>0</v>
      </c>
      <c r="W129" s="361">
        <v>0</v>
      </c>
      <c r="X129" s="386">
        <v>7371</v>
      </c>
      <c r="Y129" s="361">
        <f t="shared" si="49"/>
        <v>0</v>
      </c>
      <c r="Z129" s="361">
        <f t="shared" si="49"/>
        <v>0</v>
      </c>
      <c r="AA129" s="361">
        <f t="shared" si="49"/>
        <v>0</v>
      </c>
      <c r="AB129" s="361">
        <f t="shared" ref="AB129:AC129" si="55">AB43-AB86</f>
        <v>0</v>
      </c>
      <c r="AC129" s="301">
        <f t="shared" si="55"/>
        <v>0</v>
      </c>
      <c r="AE129" s="302"/>
    </row>
    <row r="130" spans="1:31" x14ac:dyDescent="0.2">
      <c r="A130" s="279" t="s">
        <v>52</v>
      </c>
      <c r="B130" s="352">
        <v>235</v>
      </c>
      <c r="C130" s="352">
        <f t="shared" si="46"/>
        <v>261</v>
      </c>
      <c r="D130" s="352">
        <f t="shared" si="46"/>
        <v>-146</v>
      </c>
      <c r="E130" s="352">
        <f t="shared" si="46"/>
        <v>0</v>
      </c>
      <c r="F130" s="352">
        <f t="shared" si="46"/>
        <v>0</v>
      </c>
      <c r="G130" s="352">
        <f t="shared" si="46"/>
        <v>0</v>
      </c>
      <c r="H130" s="352">
        <f t="shared" si="6"/>
        <v>0</v>
      </c>
      <c r="I130" s="352">
        <f t="shared" si="47"/>
        <v>0</v>
      </c>
      <c r="J130" s="352">
        <f t="shared" si="47"/>
        <v>0</v>
      </c>
      <c r="K130" s="352">
        <f t="shared" si="48"/>
        <v>0</v>
      </c>
      <c r="L130" s="352">
        <f t="shared" si="48"/>
        <v>0</v>
      </c>
      <c r="M130" s="352">
        <f t="shared" si="48"/>
        <v>7119.3940000000002</v>
      </c>
      <c r="N130" s="352">
        <f t="shared" si="48"/>
        <v>7258</v>
      </c>
      <c r="O130" s="293">
        <f t="shared" si="48"/>
        <v>7258</v>
      </c>
      <c r="P130" s="352">
        <f t="shared" si="48"/>
        <v>7258</v>
      </c>
      <c r="Q130" s="293">
        <f t="shared" si="48"/>
        <v>0</v>
      </c>
      <c r="R130" s="352">
        <f t="shared" si="48"/>
        <v>0</v>
      </c>
      <c r="S130" s="361">
        <f t="shared" si="48"/>
        <v>7258</v>
      </c>
      <c r="T130" s="361">
        <v>0</v>
      </c>
      <c r="U130" s="321">
        <v>0</v>
      </c>
      <c r="V130" s="279">
        <v>0</v>
      </c>
      <c r="W130" s="361">
        <v>0</v>
      </c>
      <c r="X130" s="386">
        <v>7258</v>
      </c>
      <c r="Y130" s="361">
        <f t="shared" si="49"/>
        <v>0</v>
      </c>
      <c r="Z130" s="361">
        <f t="shared" si="49"/>
        <v>0</v>
      </c>
      <c r="AA130" s="361">
        <f t="shared" si="49"/>
        <v>1500</v>
      </c>
      <c r="AB130" s="361">
        <f t="shared" ref="AB130:AC130" si="56">AB44-AB87</f>
        <v>0</v>
      </c>
      <c r="AC130" s="301">
        <f t="shared" si="56"/>
        <v>500</v>
      </c>
      <c r="AE130" s="302"/>
    </row>
    <row r="131" spans="1:31" x14ac:dyDescent="0.2">
      <c r="A131" s="279" t="s">
        <v>53</v>
      </c>
      <c r="B131" s="351">
        <v>0</v>
      </c>
      <c r="C131" s="351">
        <f t="shared" si="46"/>
        <v>-75</v>
      </c>
      <c r="D131" s="351">
        <f t="shared" si="46"/>
        <v>53</v>
      </c>
      <c r="E131" s="351">
        <f t="shared" si="46"/>
        <v>0</v>
      </c>
      <c r="F131" s="351">
        <f t="shared" si="46"/>
        <v>0</v>
      </c>
      <c r="G131" s="351">
        <f t="shared" si="46"/>
        <v>0</v>
      </c>
      <c r="H131" s="351">
        <f t="shared" si="6"/>
        <v>0</v>
      </c>
      <c r="I131" s="351">
        <f t="shared" si="47"/>
        <v>0</v>
      </c>
      <c r="J131" s="351">
        <f t="shared" si="47"/>
        <v>0</v>
      </c>
      <c r="K131" s="351">
        <f t="shared" si="48"/>
        <v>2347.6800000000003</v>
      </c>
      <c r="L131" s="351">
        <f t="shared" si="48"/>
        <v>1.0000000002037268E-3</v>
      </c>
      <c r="M131" s="351">
        <f t="shared" si="48"/>
        <v>0</v>
      </c>
      <c r="N131" s="351">
        <f t="shared" si="48"/>
        <v>0</v>
      </c>
      <c r="O131" s="294">
        <f t="shared" si="48"/>
        <v>12487.057000000001</v>
      </c>
      <c r="P131" s="351">
        <f t="shared" si="48"/>
        <v>0</v>
      </c>
      <c r="Q131" s="294">
        <f t="shared" si="48"/>
        <v>8102</v>
      </c>
      <c r="R131" s="351">
        <f t="shared" si="48"/>
        <v>19594</v>
      </c>
      <c r="S131" s="349">
        <f t="shared" si="48"/>
        <v>12880</v>
      </c>
      <c r="T131" s="349">
        <v>1504</v>
      </c>
      <c r="U131" s="350">
        <v>0</v>
      </c>
      <c r="V131" s="281">
        <v>0</v>
      </c>
      <c r="W131" s="349">
        <v>2798</v>
      </c>
      <c r="X131" s="387">
        <v>0</v>
      </c>
      <c r="Y131" s="349">
        <f t="shared" si="49"/>
        <v>1859.2999999999993</v>
      </c>
      <c r="Z131" s="349">
        <f t="shared" si="49"/>
        <v>1.1500000000014552</v>
      </c>
      <c r="AA131" s="349">
        <f t="shared" si="49"/>
        <v>456</v>
      </c>
      <c r="AB131" s="349">
        <f t="shared" ref="AB131:AC131" si="57">AB45-AB88</f>
        <v>0</v>
      </c>
      <c r="AC131" s="404">
        <f t="shared" si="57"/>
        <v>0</v>
      </c>
      <c r="AE131" s="302"/>
    </row>
    <row r="132" spans="1:31" x14ac:dyDescent="0.2">
      <c r="A132" s="279" t="s">
        <v>55</v>
      </c>
      <c r="B132" s="287">
        <f t="shared" ref="B132:AA132" si="58">SUM(B92:B131)</f>
        <v>93850</v>
      </c>
      <c r="C132" s="287">
        <f t="shared" si="58"/>
        <v>56435</v>
      </c>
      <c r="D132" s="287">
        <f t="shared" si="58"/>
        <v>52540</v>
      </c>
      <c r="E132" s="287">
        <f t="shared" si="58"/>
        <v>52140</v>
      </c>
      <c r="F132" s="287">
        <f t="shared" si="58"/>
        <v>69226</v>
      </c>
      <c r="G132" s="287">
        <f t="shared" si="58"/>
        <v>27789</v>
      </c>
      <c r="H132" s="287">
        <f t="shared" si="58"/>
        <v>31324</v>
      </c>
      <c r="I132" s="287">
        <f t="shared" si="58"/>
        <v>70073.312000000005</v>
      </c>
      <c r="J132" s="287">
        <f t="shared" si="58"/>
        <v>54993</v>
      </c>
      <c r="K132" s="287">
        <f t="shared" si="58"/>
        <v>35070.928000000029</v>
      </c>
      <c r="L132" s="287">
        <f t="shared" si="58"/>
        <v>77377.981</v>
      </c>
      <c r="M132" s="287">
        <f t="shared" si="58"/>
        <v>99555.062999999995</v>
      </c>
      <c r="N132" s="287">
        <f t="shared" si="58"/>
        <v>161689.20800000001</v>
      </c>
      <c r="O132" s="295">
        <f t="shared" si="58"/>
        <v>199337.02100000004</v>
      </c>
      <c r="P132" s="287">
        <f>SUM(P92:P131)</f>
        <v>96589</v>
      </c>
      <c r="Q132" s="295">
        <f t="shared" si="58"/>
        <v>83327.103999999992</v>
      </c>
      <c r="R132" s="287">
        <f t="shared" si="58"/>
        <v>235129.01721854304</v>
      </c>
      <c r="S132" s="349">
        <f t="shared" si="58"/>
        <v>515441</v>
      </c>
      <c r="T132" s="349">
        <f t="shared" si="58"/>
        <v>214859</v>
      </c>
      <c r="U132" s="350">
        <f t="shared" si="58"/>
        <v>62875</v>
      </c>
      <c r="V132" s="349">
        <f t="shared" si="58"/>
        <v>113450</v>
      </c>
      <c r="W132" s="349">
        <f t="shared" si="58"/>
        <v>76276</v>
      </c>
      <c r="X132" s="387">
        <f t="shared" si="58"/>
        <v>166585</v>
      </c>
      <c r="Y132" s="349">
        <f t="shared" si="58"/>
        <v>55697.3</v>
      </c>
      <c r="Z132" s="349">
        <f t="shared" si="58"/>
        <v>72954.33541</v>
      </c>
      <c r="AA132" s="349">
        <f t="shared" si="58"/>
        <v>103339</v>
      </c>
      <c r="AB132" s="349">
        <f t="shared" ref="AB132:AC132" si="59">SUM(AB92:AB131)</f>
        <v>137059</v>
      </c>
      <c r="AC132" s="349">
        <f t="shared" si="59"/>
        <v>146248</v>
      </c>
      <c r="AE132" s="302"/>
    </row>
    <row r="133" spans="1:31" x14ac:dyDescent="0.2">
      <c r="A133" s="296" t="s">
        <v>409</v>
      </c>
      <c r="B133" s="363"/>
      <c r="C133" s="363"/>
      <c r="D133" s="363"/>
      <c r="E133" s="363"/>
      <c r="F133" s="363"/>
      <c r="G133" s="363"/>
      <c r="H133" s="363"/>
      <c r="I133" s="363"/>
      <c r="J133" s="363"/>
      <c r="K133" s="363"/>
      <c r="L133" s="363"/>
      <c r="M133" s="300"/>
      <c r="N133" s="300"/>
      <c r="O133" s="297"/>
      <c r="P133" s="364"/>
      <c r="Q133" s="298"/>
    </row>
    <row r="134" spans="1:31" x14ac:dyDescent="0.2">
      <c r="A134" s="299" t="s">
        <v>431</v>
      </c>
      <c r="B134" s="363"/>
      <c r="C134" s="363"/>
      <c r="D134" s="363"/>
      <c r="E134" s="363"/>
      <c r="F134" s="363"/>
      <c r="G134" s="363"/>
      <c r="H134" s="363"/>
      <c r="I134" s="363"/>
      <c r="J134" s="363"/>
      <c r="K134" s="363"/>
      <c r="L134" s="363"/>
      <c r="M134" s="300"/>
      <c r="N134" s="300"/>
      <c r="O134" s="297"/>
      <c r="P134" s="364"/>
      <c r="Q134" s="298"/>
    </row>
    <row r="135" spans="1:31" x14ac:dyDescent="0.2">
      <c r="A135" s="299" t="s">
        <v>388</v>
      </c>
      <c r="B135" s="363"/>
      <c r="C135" s="363"/>
      <c r="D135" s="363"/>
      <c r="E135" s="363"/>
      <c r="F135" s="363"/>
      <c r="G135" s="363"/>
      <c r="H135" s="363"/>
      <c r="I135" s="363"/>
      <c r="J135" s="363"/>
      <c r="K135" s="363"/>
      <c r="L135" s="363"/>
      <c r="M135" s="300"/>
      <c r="N135" s="300"/>
      <c r="O135" s="297"/>
      <c r="P135" s="364"/>
      <c r="Q135" s="298"/>
    </row>
    <row r="136" spans="1:31" x14ac:dyDescent="0.2">
      <c r="A136" s="299" t="s">
        <v>494</v>
      </c>
      <c r="B136" s="363"/>
      <c r="C136" s="363"/>
      <c r="D136" s="363"/>
      <c r="E136" s="363"/>
      <c r="F136" s="363"/>
      <c r="G136" s="363"/>
      <c r="H136" s="363"/>
      <c r="I136" s="363"/>
      <c r="J136" s="363"/>
      <c r="K136" s="363"/>
      <c r="L136" s="363"/>
      <c r="M136" s="300"/>
      <c r="N136" s="300"/>
      <c r="O136" s="297"/>
      <c r="P136" s="364"/>
      <c r="Q136" s="298"/>
    </row>
    <row r="137" spans="1:31" ht="15" customHeight="1" x14ac:dyDescent="0.2">
      <c r="A137" s="299" t="s">
        <v>495</v>
      </c>
      <c r="B137" s="366"/>
      <c r="C137" s="366"/>
      <c r="D137" s="366"/>
      <c r="E137" s="366"/>
      <c r="F137" s="366"/>
      <c r="G137" s="366"/>
      <c r="H137" s="366"/>
      <c r="I137" s="366"/>
      <c r="J137" s="366"/>
      <c r="K137" s="366"/>
      <c r="L137" s="366"/>
      <c r="M137" s="300"/>
      <c r="N137" s="300"/>
      <c r="O137" s="297"/>
      <c r="P137" s="300"/>
      <c r="Q137" s="297"/>
    </row>
    <row r="138" spans="1:31" x14ac:dyDescent="0.2">
      <c r="A138" s="367" t="s">
        <v>475</v>
      </c>
      <c r="D138" s="321"/>
      <c r="P138" s="321"/>
      <c r="Q138" s="301"/>
    </row>
    <row r="139" spans="1:31" x14ac:dyDescent="0.2">
      <c r="A139" s="279" t="s">
        <v>389</v>
      </c>
      <c r="B139" s="302"/>
      <c r="C139" s="302"/>
      <c r="D139" s="302"/>
      <c r="E139" s="302"/>
      <c r="F139" s="302"/>
      <c r="G139" s="302"/>
      <c r="H139" s="302"/>
      <c r="I139" s="302"/>
      <c r="J139" s="302"/>
      <c r="K139" s="302"/>
      <c r="L139" s="302"/>
      <c r="M139" s="302"/>
      <c r="N139" s="302"/>
      <c r="O139" s="341"/>
      <c r="P139" s="302"/>
      <c r="Q139" s="341"/>
      <c r="R139" s="302"/>
      <c r="S139" s="302"/>
      <c r="T139" s="302"/>
      <c r="V139" s="302"/>
      <c r="W139" s="302"/>
      <c r="X139" s="341"/>
      <c r="Y139" s="302"/>
      <c r="Z139" s="302"/>
      <c r="AA139" s="302"/>
      <c r="AB139" s="302"/>
      <c r="AC139" s="302"/>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54"/>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30.7109375" style="6" customWidth="1"/>
    <col min="2" max="2" width="26.140625" style="26" customWidth="1"/>
    <col min="3" max="5" width="26.140625" style="6" customWidth="1"/>
    <col min="6" max="6" width="16.7109375" style="6" customWidth="1"/>
    <col min="7" max="16384" width="9.140625" style="6"/>
  </cols>
  <sheetData>
    <row r="1" spans="1:7" s="2" customFormat="1" x14ac:dyDescent="0.2">
      <c r="A1" s="2" t="s">
        <v>380</v>
      </c>
      <c r="B1" s="31"/>
    </row>
    <row r="3" spans="1:7" x14ac:dyDescent="0.2">
      <c r="A3" s="6" t="s">
        <v>127</v>
      </c>
      <c r="B3" s="27" t="s">
        <v>63</v>
      </c>
      <c r="C3" s="19" t="s">
        <v>126</v>
      </c>
      <c r="D3" s="19" t="s">
        <v>125</v>
      </c>
      <c r="E3" s="19" t="s">
        <v>124</v>
      </c>
    </row>
    <row r="4" spans="1:7" x14ac:dyDescent="0.2">
      <c r="C4" s="82">
        <v>39355</v>
      </c>
      <c r="D4" s="19" t="s">
        <v>123</v>
      </c>
      <c r="E4" s="19" t="s">
        <v>114</v>
      </c>
    </row>
    <row r="5" spans="1:7" s="2" customFormat="1" x14ac:dyDescent="0.2">
      <c r="C5" s="12"/>
      <c r="D5" s="12"/>
      <c r="E5" s="12" t="s">
        <v>122</v>
      </c>
    </row>
    <row r="6" spans="1:7" x14ac:dyDescent="0.2">
      <c r="B6" s="81" t="s">
        <v>387</v>
      </c>
    </row>
    <row r="7" spans="1:7" x14ac:dyDescent="0.2">
      <c r="A7" s="6" t="s">
        <v>15</v>
      </c>
      <c r="B7" s="26">
        <v>55112</v>
      </c>
      <c r="C7" s="26">
        <v>54516.777999999998</v>
      </c>
      <c r="D7" s="26">
        <f t="shared" ref="D7:D48" si="0">B7-C7</f>
        <v>595.22200000000157</v>
      </c>
      <c r="E7" s="345">
        <f t="shared" ref="E7:E48" si="1">C7/B7</f>
        <v>0.98919977500362899</v>
      </c>
      <c r="G7" s="26"/>
    </row>
    <row r="8" spans="1:7" x14ac:dyDescent="0.2">
      <c r="A8" s="6" t="s">
        <v>16</v>
      </c>
      <c r="B8" s="26">
        <v>106378</v>
      </c>
      <c r="C8" s="26">
        <v>106378.431</v>
      </c>
      <c r="D8" s="26">
        <f t="shared" si="0"/>
        <v>-0.43099999999685679</v>
      </c>
      <c r="E8" s="345">
        <f t="shared" si="1"/>
        <v>1.0000040515896145</v>
      </c>
      <c r="G8" s="26"/>
    </row>
    <row r="9" spans="1:7" x14ac:dyDescent="0.2">
      <c r="A9" s="6" t="s">
        <v>17</v>
      </c>
      <c r="B9" s="26">
        <v>8972</v>
      </c>
      <c r="C9" s="26">
        <v>0</v>
      </c>
      <c r="D9" s="26">
        <f t="shared" si="0"/>
        <v>8972</v>
      </c>
      <c r="E9" s="345">
        <f t="shared" si="1"/>
        <v>0</v>
      </c>
      <c r="G9" s="26"/>
    </row>
    <row r="10" spans="1:7" x14ac:dyDescent="0.2">
      <c r="A10" s="6" t="s">
        <v>18</v>
      </c>
      <c r="B10" s="26">
        <v>14098</v>
      </c>
      <c r="C10" s="26">
        <v>14098</v>
      </c>
      <c r="D10" s="26">
        <f t="shared" si="0"/>
        <v>0</v>
      </c>
      <c r="E10" s="345">
        <f t="shared" si="1"/>
        <v>1</v>
      </c>
      <c r="G10" s="26"/>
    </row>
    <row r="11" spans="1:7" x14ac:dyDescent="0.2">
      <c r="A11" s="6" t="s">
        <v>19</v>
      </c>
      <c r="B11" s="26">
        <v>10253</v>
      </c>
      <c r="C11" s="26">
        <v>10253</v>
      </c>
      <c r="D11" s="26">
        <f t="shared" si="0"/>
        <v>0</v>
      </c>
      <c r="E11" s="345">
        <f t="shared" si="1"/>
        <v>1</v>
      </c>
      <c r="G11" s="26"/>
    </row>
    <row r="12" spans="1:7" x14ac:dyDescent="0.2">
      <c r="A12" s="6" t="s">
        <v>20</v>
      </c>
      <c r="B12" s="26">
        <v>185841</v>
      </c>
      <c r="C12" s="26">
        <v>185841</v>
      </c>
      <c r="D12" s="26">
        <f t="shared" si="0"/>
        <v>0</v>
      </c>
      <c r="E12" s="345">
        <f t="shared" si="1"/>
        <v>1</v>
      </c>
      <c r="G12" s="26"/>
    </row>
    <row r="13" spans="1:7" x14ac:dyDescent="0.2">
      <c r="A13" s="6" t="s">
        <v>21</v>
      </c>
      <c r="B13" s="26">
        <v>30760</v>
      </c>
      <c r="C13" s="26">
        <v>30759.891</v>
      </c>
      <c r="D13" s="26">
        <f t="shared" si="0"/>
        <v>0.10900000000037835</v>
      </c>
      <c r="E13" s="345">
        <f t="shared" si="1"/>
        <v>0.99999645643693102</v>
      </c>
      <c r="G13" s="26"/>
    </row>
    <row r="14" spans="1:7" x14ac:dyDescent="0.2">
      <c r="A14" s="6" t="s">
        <v>22</v>
      </c>
      <c r="B14" s="26">
        <v>7258</v>
      </c>
      <c r="C14" s="26">
        <v>0</v>
      </c>
      <c r="D14" s="26">
        <f t="shared" si="0"/>
        <v>7258</v>
      </c>
      <c r="E14" s="345">
        <f t="shared" si="1"/>
        <v>0</v>
      </c>
      <c r="G14" s="26"/>
    </row>
    <row r="15" spans="1:7" x14ac:dyDescent="0.2">
      <c r="A15" s="6" t="s">
        <v>23</v>
      </c>
      <c r="B15" s="26">
        <v>19225</v>
      </c>
      <c r="C15" s="26">
        <v>19225</v>
      </c>
      <c r="D15" s="26">
        <f>B15-C15</f>
        <v>0</v>
      </c>
      <c r="E15" s="345">
        <f>C15/B15</f>
        <v>1</v>
      </c>
      <c r="G15" s="26"/>
    </row>
    <row r="16" spans="1:7" x14ac:dyDescent="0.2">
      <c r="A16" s="6" t="s">
        <v>121</v>
      </c>
      <c r="B16" s="26">
        <v>7258</v>
      </c>
      <c r="C16" s="26">
        <v>0</v>
      </c>
      <c r="D16" s="26">
        <f t="shared" si="0"/>
        <v>7258</v>
      </c>
      <c r="E16" s="345">
        <f t="shared" si="1"/>
        <v>0</v>
      </c>
      <c r="F16" s="26"/>
      <c r="G16" s="26"/>
    </row>
    <row r="17" spans="1:7" x14ac:dyDescent="0.2">
      <c r="A17" s="6" t="s">
        <v>25</v>
      </c>
      <c r="B17" s="26">
        <v>225573</v>
      </c>
      <c r="C17" s="26">
        <v>225573</v>
      </c>
      <c r="D17" s="26">
        <f t="shared" si="0"/>
        <v>0</v>
      </c>
      <c r="E17" s="345">
        <f t="shared" si="1"/>
        <v>1</v>
      </c>
      <c r="G17" s="26"/>
    </row>
    <row r="18" spans="1:7" x14ac:dyDescent="0.2">
      <c r="A18" s="6" t="s">
        <v>26</v>
      </c>
      <c r="B18" s="26">
        <v>14098</v>
      </c>
      <c r="C18" s="26">
        <v>14098</v>
      </c>
      <c r="D18" s="26">
        <f t="shared" si="0"/>
        <v>0</v>
      </c>
      <c r="E18" s="345">
        <f t="shared" si="1"/>
        <v>1</v>
      </c>
      <c r="G18" s="26"/>
    </row>
    <row r="19" spans="1:7" x14ac:dyDescent="0.2">
      <c r="A19" s="6" t="s">
        <v>27</v>
      </c>
      <c r="B19" s="26">
        <v>33323</v>
      </c>
      <c r="C19" s="26">
        <v>33323</v>
      </c>
      <c r="D19" s="26">
        <f t="shared" si="0"/>
        <v>0</v>
      </c>
      <c r="E19" s="345">
        <f t="shared" si="1"/>
        <v>1</v>
      </c>
      <c r="G19" s="26"/>
    </row>
    <row r="20" spans="1:7" x14ac:dyDescent="0.2">
      <c r="A20" s="6" t="s">
        <v>28</v>
      </c>
      <c r="B20" s="26">
        <v>11535</v>
      </c>
      <c r="C20" s="26">
        <v>11534.998</v>
      </c>
      <c r="D20" s="26">
        <f t="shared" si="0"/>
        <v>2.0000000004074536E-3</v>
      </c>
      <c r="E20" s="345">
        <f t="shared" si="1"/>
        <v>0.99999982661465103</v>
      </c>
      <c r="G20" s="26"/>
    </row>
    <row r="21" spans="1:7" x14ac:dyDescent="0.2">
      <c r="A21" s="6" t="s">
        <v>29</v>
      </c>
      <c r="B21" s="26">
        <v>7258</v>
      </c>
      <c r="C21" s="26">
        <v>0</v>
      </c>
      <c r="D21" s="26">
        <f t="shared" si="0"/>
        <v>7258</v>
      </c>
      <c r="E21" s="345">
        <f t="shared" si="1"/>
        <v>0</v>
      </c>
      <c r="G21" s="26"/>
    </row>
    <row r="22" spans="1:7" x14ac:dyDescent="0.2">
      <c r="A22" s="6" t="s">
        <v>30</v>
      </c>
      <c r="B22" s="26">
        <v>61520</v>
      </c>
      <c r="C22" s="26">
        <v>61520</v>
      </c>
      <c r="D22" s="26">
        <f t="shared" si="0"/>
        <v>0</v>
      </c>
      <c r="E22" s="345">
        <f t="shared" si="1"/>
        <v>1</v>
      </c>
      <c r="G22" s="26"/>
    </row>
    <row r="23" spans="1:7" x14ac:dyDescent="0.2">
      <c r="A23" s="6" t="s">
        <v>31</v>
      </c>
      <c r="B23" s="26">
        <v>15380</v>
      </c>
      <c r="C23" s="26">
        <v>15082.721</v>
      </c>
      <c r="D23" s="26">
        <f t="shared" si="0"/>
        <v>297.27900000000045</v>
      </c>
      <c r="E23" s="345">
        <f t="shared" si="1"/>
        <v>0.98067106631989598</v>
      </c>
      <c r="G23" s="26"/>
    </row>
    <row r="24" spans="1:7" x14ac:dyDescent="0.2">
      <c r="A24" s="6" t="s">
        <v>32</v>
      </c>
      <c r="B24" s="26">
        <v>7258</v>
      </c>
      <c r="C24" s="26">
        <v>0</v>
      </c>
      <c r="D24" s="26">
        <f t="shared" si="0"/>
        <v>7258</v>
      </c>
      <c r="E24" s="345">
        <f t="shared" si="1"/>
        <v>0</v>
      </c>
      <c r="G24" s="26"/>
    </row>
    <row r="25" spans="1:7" x14ac:dyDescent="0.2">
      <c r="A25" s="6" t="s">
        <v>33</v>
      </c>
      <c r="B25" s="26">
        <v>12817</v>
      </c>
      <c r="C25" s="26">
        <v>12817</v>
      </c>
      <c r="D25" s="26">
        <f t="shared" si="0"/>
        <v>0</v>
      </c>
      <c r="E25" s="345">
        <f t="shared" si="1"/>
        <v>1</v>
      </c>
      <c r="G25" s="26"/>
    </row>
    <row r="26" spans="1:7" x14ac:dyDescent="0.2">
      <c r="A26" s="6" t="s">
        <v>34</v>
      </c>
      <c r="B26" s="26">
        <v>10253</v>
      </c>
      <c r="C26" s="26">
        <v>10253</v>
      </c>
      <c r="D26" s="26">
        <f t="shared" si="0"/>
        <v>0</v>
      </c>
      <c r="E26" s="345">
        <f t="shared" si="1"/>
        <v>1</v>
      </c>
      <c r="G26" s="26"/>
    </row>
    <row r="27" spans="1:7" x14ac:dyDescent="0.2">
      <c r="A27" s="6" t="s">
        <v>35</v>
      </c>
      <c r="B27" s="26">
        <v>14098</v>
      </c>
      <c r="C27" s="26">
        <v>6172.69</v>
      </c>
      <c r="D27" s="26">
        <f t="shared" si="0"/>
        <v>7925.31</v>
      </c>
      <c r="E27" s="345">
        <f t="shared" si="1"/>
        <v>0.43784153780678109</v>
      </c>
      <c r="G27" s="26"/>
    </row>
    <row r="28" spans="1:7" x14ac:dyDescent="0.2">
      <c r="A28" s="6" t="s">
        <v>36</v>
      </c>
      <c r="B28" s="26">
        <v>7258</v>
      </c>
      <c r="C28" s="26">
        <v>0</v>
      </c>
      <c r="D28" s="26">
        <f t="shared" si="0"/>
        <v>7258</v>
      </c>
      <c r="E28" s="345">
        <f t="shared" si="1"/>
        <v>0</v>
      </c>
      <c r="G28" s="26"/>
    </row>
    <row r="29" spans="1:7" x14ac:dyDescent="0.2">
      <c r="A29" s="6" t="s">
        <v>37</v>
      </c>
      <c r="B29" s="26">
        <v>12817</v>
      </c>
      <c r="C29" s="26">
        <v>3376.4320000000002</v>
      </c>
      <c r="D29" s="26">
        <f t="shared" si="0"/>
        <v>9440.5679999999993</v>
      </c>
      <c r="E29" s="345">
        <f t="shared" si="1"/>
        <v>0.26343387688226577</v>
      </c>
      <c r="G29" s="26"/>
    </row>
    <row r="30" spans="1:7" x14ac:dyDescent="0.2">
      <c r="A30" s="6" t="s">
        <v>38</v>
      </c>
      <c r="B30" s="26">
        <v>15380</v>
      </c>
      <c r="C30" s="26">
        <v>4159.1979999999994</v>
      </c>
      <c r="D30" s="26">
        <f t="shared" si="0"/>
        <v>11220.802</v>
      </c>
      <c r="E30" s="345">
        <f t="shared" si="1"/>
        <v>0.27042899869960985</v>
      </c>
      <c r="G30" s="26"/>
    </row>
    <row r="31" spans="1:7" x14ac:dyDescent="0.2">
      <c r="A31" s="6" t="s">
        <v>81</v>
      </c>
      <c r="B31" s="26">
        <v>7258</v>
      </c>
      <c r="C31" s="26">
        <v>0</v>
      </c>
      <c r="D31" s="26">
        <f t="shared" ref="D31" si="2">B31-C31</f>
        <v>7258</v>
      </c>
      <c r="E31" s="345">
        <f t="shared" ref="E31" si="3">C31/B31</f>
        <v>0</v>
      </c>
      <c r="G31" s="26"/>
    </row>
    <row r="32" spans="1:7" x14ac:dyDescent="0.2">
      <c r="A32" s="6" t="s">
        <v>39</v>
      </c>
      <c r="B32" s="26">
        <v>16662</v>
      </c>
      <c r="C32" s="26">
        <v>16662</v>
      </c>
      <c r="D32" s="26">
        <f t="shared" si="0"/>
        <v>0</v>
      </c>
      <c r="E32" s="345">
        <f t="shared" si="1"/>
        <v>1</v>
      </c>
      <c r="G32" s="26"/>
    </row>
    <row r="33" spans="1:7" x14ac:dyDescent="0.2">
      <c r="A33" s="6" t="s">
        <v>40</v>
      </c>
      <c r="B33" s="26">
        <v>26915</v>
      </c>
      <c r="C33" s="26">
        <v>26915</v>
      </c>
      <c r="D33" s="26">
        <f t="shared" si="0"/>
        <v>0</v>
      </c>
      <c r="E33" s="345">
        <f t="shared" si="1"/>
        <v>1</v>
      </c>
      <c r="G33" s="26"/>
    </row>
    <row r="34" spans="1:7" x14ac:dyDescent="0.2">
      <c r="A34" s="6" t="s">
        <v>41</v>
      </c>
      <c r="B34" s="26">
        <v>37168</v>
      </c>
      <c r="C34" s="26">
        <v>37168</v>
      </c>
      <c r="D34" s="26">
        <f t="shared" si="0"/>
        <v>0</v>
      </c>
      <c r="E34" s="345">
        <f t="shared" si="1"/>
        <v>1</v>
      </c>
      <c r="G34" s="26"/>
    </row>
    <row r="35" spans="1:7" x14ac:dyDescent="0.2">
      <c r="A35" s="6" t="s">
        <v>42</v>
      </c>
      <c r="B35" s="26">
        <v>7258</v>
      </c>
      <c r="C35" s="26">
        <v>7258</v>
      </c>
      <c r="D35" s="26">
        <f t="shared" si="0"/>
        <v>0</v>
      </c>
      <c r="E35" s="345">
        <f t="shared" si="1"/>
        <v>1</v>
      </c>
      <c r="G35" s="26"/>
    </row>
    <row r="36" spans="1:7" x14ac:dyDescent="0.2">
      <c r="A36" s="6" t="s">
        <v>43</v>
      </c>
      <c r="B36" s="26">
        <v>7258</v>
      </c>
      <c r="C36" s="26">
        <v>5975.0619999999999</v>
      </c>
      <c r="D36" s="26">
        <f t="shared" si="0"/>
        <v>1282.9380000000001</v>
      </c>
      <c r="E36" s="345">
        <f t="shared" si="1"/>
        <v>0.82323808211628546</v>
      </c>
      <c r="G36" s="26"/>
    </row>
    <row r="37" spans="1:7" x14ac:dyDescent="0.2">
      <c r="A37" s="6" t="s">
        <v>44</v>
      </c>
      <c r="B37" s="26">
        <v>52548</v>
      </c>
      <c r="C37" s="26">
        <v>52547.77</v>
      </c>
      <c r="D37" s="26">
        <f t="shared" si="0"/>
        <v>0.23000000000320142</v>
      </c>
      <c r="E37" s="345">
        <f t="shared" si="1"/>
        <v>0.99999562304940237</v>
      </c>
      <c r="G37" s="26"/>
    </row>
    <row r="38" spans="1:7" x14ac:dyDescent="0.2">
      <c r="A38" s="6" t="s">
        <v>120</v>
      </c>
      <c r="B38" s="26">
        <v>173025</v>
      </c>
      <c r="C38" s="26">
        <v>172843.791</v>
      </c>
      <c r="D38" s="26">
        <f t="shared" si="0"/>
        <v>181.20900000000256</v>
      </c>
      <c r="E38" s="345">
        <f t="shared" si="1"/>
        <v>0.99895270047680973</v>
      </c>
      <c r="G38" s="26"/>
    </row>
    <row r="39" spans="1:7" x14ac:dyDescent="0.2">
      <c r="A39" s="6" t="s">
        <v>46</v>
      </c>
      <c r="B39" s="26">
        <v>29478</v>
      </c>
      <c r="C39" s="26">
        <v>29478</v>
      </c>
      <c r="D39" s="26">
        <f t="shared" si="0"/>
        <v>0</v>
      </c>
      <c r="E39" s="345">
        <f t="shared" si="1"/>
        <v>1</v>
      </c>
      <c r="G39" s="26"/>
    </row>
    <row r="40" spans="1:7" x14ac:dyDescent="0.2">
      <c r="A40" s="6" t="s">
        <v>119</v>
      </c>
      <c r="B40" s="26">
        <v>7258</v>
      </c>
      <c r="C40" s="26">
        <v>0</v>
      </c>
      <c r="D40" s="26">
        <f t="shared" si="0"/>
        <v>7258</v>
      </c>
      <c r="E40" s="345">
        <f t="shared" si="1"/>
        <v>0</v>
      </c>
      <c r="G40" s="26"/>
    </row>
    <row r="41" spans="1:7" x14ac:dyDescent="0.2">
      <c r="A41" s="6" t="s">
        <v>48</v>
      </c>
      <c r="B41" s="26">
        <v>20507</v>
      </c>
      <c r="C41" s="26">
        <v>20507</v>
      </c>
      <c r="D41" s="26">
        <f t="shared" si="0"/>
        <v>0</v>
      </c>
      <c r="E41" s="345">
        <f t="shared" si="1"/>
        <v>1</v>
      </c>
      <c r="G41" s="26"/>
    </row>
    <row r="42" spans="1:7" x14ac:dyDescent="0.2">
      <c r="A42" s="6" t="s">
        <v>49</v>
      </c>
      <c r="B42" s="26">
        <v>15380</v>
      </c>
      <c r="C42" s="26">
        <v>15380</v>
      </c>
      <c r="D42" s="26">
        <f t="shared" si="0"/>
        <v>0</v>
      </c>
      <c r="E42" s="345">
        <f t="shared" si="1"/>
        <v>1</v>
      </c>
      <c r="G42" s="26"/>
    </row>
    <row r="43" spans="1:7" x14ac:dyDescent="0.2">
      <c r="A43" s="6" t="s">
        <v>50</v>
      </c>
      <c r="B43" s="26">
        <v>17943</v>
      </c>
      <c r="C43" s="26">
        <v>17943</v>
      </c>
      <c r="D43" s="26">
        <f t="shared" si="0"/>
        <v>0</v>
      </c>
      <c r="E43" s="345">
        <f t="shared" si="1"/>
        <v>1</v>
      </c>
      <c r="G43" s="26"/>
    </row>
    <row r="44" spans="1:7" x14ac:dyDescent="0.2">
      <c r="A44" s="6" t="s">
        <v>51</v>
      </c>
      <c r="B44" s="26">
        <v>8972</v>
      </c>
      <c r="C44" s="26">
        <v>0</v>
      </c>
      <c r="D44" s="26">
        <f t="shared" si="0"/>
        <v>8972</v>
      </c>
      <c r="E44" s="345">
        <f t="shared" si="1"/>
        <v>0</v>
      </c>
      <c r="G44" s="26"/>
    </row>
    <row r="45" spans="1:7" x14ac:dyDescent="0.2">
      <c r="A45" s="6" t="s">
        <v>52</v>
      </c>
      <c r="B45" s="26">
        <v>7258</v>
      </c>
      <c r="C45" s="26">
        <v>138.60599999999999</v>
      </c>
      <c r="D45" s="26">
        <f t="shared" si="0"/>
        <v>7119.3940000000002</v>
      </c>
      <c r="E45" s="345">
        <f t="shared" si="1"/>
        <v>1.9096996417745933E-2</v>
      </c>
      <c r="G45" s="26"/>
    </row>
    <row r="46" spans="1:7" x14ac:dyDescent="0.2">
      <c r="A46" s="6" t="s">
        <v>53</v>
      </c>
      <c r="B46" s="26">
        <v>15380</v>
      </c>
      <c r="C46" s="26">
        <v>15380</v>
      </c>
      <c r="D46" s="26">
        <f t="shared" si="0"/>
        <v>0</v>
      </c>
      <c r="E46" s="345">
        <f t="shared" si="1"/>
        <v>1</v>
      </c>
      <c r="G46" s="26"/>
    </row>
    <row r="47" spans="1:7" x14ac:dyDescent="0.2">
      <c r="A47" s="6" t="s">
        <v>118</v>
      </c>
      <c r="B47" s="26">
        <v>1</v>
      </c>
      <c r="C47" s="26">
        <v>0</v>
      </c>
      <c r="D47" s="26">
        <f t="shared" si="0"/>
        <v>1</v>
      </c>
      <c r="E47" s="345">
        <f t="shared" si="1"/>
        <v>0</v>
      </c>
    </row>
    <row r="48" spans="1:7" x14ac:dyDescent="0.2">
      <c r="A48" s="2" t="s">
        <v>117</v>
      </c>
      <c r="B48" s="31">
        <f>SUM(B7:B46)</f>
        <v>1343991</v>
      </c>
      <c r="C48" s="31">
        <f>SUM(C7:C47)</f>
        <v>1237178.368</v>
      </c>
      <c r="D48" s="31">
        <f t="shared" si="0"/>
        <v>106812.63199999998</v>
      </c>
      <c r="E48" s="346">
        <f t="shared" si="1"/>
        <v>0.92052578328277501</v>
      </c>
    </row>
    <row r="49" spans="1:3" x14ac:dyDescent="0.2">
      <c r="A49" s="6" t="s">
        <v>116</v>
      </c>
    </row>
    <row r="50" spans="1:3" x14ac:dyDescent="0.2">
      <c r="A50" s="6" t="s">
        <v>420</v>
      </c>
    </row>
    <row r="51" spans="1:3" x14ac:dyDescent="0.2">
      <c r="A51" s="278" t="s">
        <v>389</v>
      </c>
    </row>
    <row r="54" spans="1:3" x14ac:dyDescent="0.2">
      <c r="C54" s="26"/>
    </row>
  </sheetData>
  <pageMargins left="0.75" right="0.75" top="1" bottom="1" header="0.5" footer="0.5"/>
  <pageSetup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49"/>
  <sheetViews>
    <sheetView zoomScale="60" zoomScaleNormal="60" workbookViewId="0">
      <pane xSplit="1" ySplit="5" topLeftCell="B6" activePane="bottomRight" state="frozen"/>
      <selection pane="topRight" activeCell="B1" sqref="B1"/>
      <selection pane="bottomLeft" activeCell="A4" sqref="A4"/>
      <selection pane="bottomRight"/>
    </sheetView>
  </sheetViews>
  <sheetFormatPr defaultColWidth="9.140625" defaultRowHeight="12.75" x14ac:dyDescent="0.2"/>
  <cols>
    <col min="1" max="1" width="26.85546875" style="6" customWidth="1"/>
    <col min="2" max="3" width="17.5703125" style="26" customWidth="1"/>
    <col min="4" max="4" width="17.28515625" style="26" bestFit="1" customWidth="1"/>
    <col min="5" max="5" width="19.140625" style="26" customWidth="1"/>
    <col min="6" max="6" width="9.140625" style="26" bestFit="1" customWidth="1"/>
    <col min="7" max="7" width="14.85546875" style="6" bestFit="1" customWidth="1"/>
    <col min="8" max="8" width="9.7109375" style="6" bestFit="1" customWidth="1"/>
    <col min="9" max="9" width="10" style="6" customWidth="1"/>
    <col min="10" max="16384" width="9.140625" style="6"/>
  </cols>
  <sheetData>
    <row r="1" spans="1:9" s="2" customFormat="1" x14ac:dyDescent="0.2">
      <c r="A1" s="2" t="s">
        <v>381</v>
      </c>
      <c r="B1" s="31"/>
      <c r="C1" s="31"/>
      <c r="D1" s="31"/>
      <c r="E1" s="31"/>
      <c r="F1" s="31"/>
    </row>
    <row r="3" spans="1:9" x14ac:dyDescent="0.2">
      <c r="A3" s="6" t="s">
        <v>127</v>
      </c>
      <c r="B3" s="27" t="s">
        <v>131</v>
      </c>
      <c r="C3" s="27" t="s">
        <v>130</v>
      </c>
      <c r="D3" s="27" t="s">
        <v>129</v>
      </c>
      <c r="E3" s="27" t="s">
        <v>128</v>
      </c>
      <c r="F3" s="27" t="s">
        <v>55</v>
      </c>
      <c r="G3" s="19" t="s">
        <v>126</v>
      </c>
      <c r="H3" s="19" t="s">
        <v>125</v>
      </c>
      <c r="I3" s="35" t="s">
        <v>124</v>
      </c>
    </row>
    <row r="4" spans="1:9" x14ac:dyDescent="0.2">
      <c r="F4" s="6"/>
      <c r="G4" s="82">
        <v>38993</v>
      </c>
      <c r="H4" s="19" t="s">
        <v>123</v>
      </c>
      <c r="I4" s="35" t="s">
        <v>114</v>
      </c>
    </row>
    <row r="5" spans="1:9" s="149" customFormat="1" ht="25.5" customHeight="1" x14ac:dyDescent="0.2">
      <c r="F5" s="150"/>
      <c r="G5" s="151"/>
      <c r="H5" s="151"/>
      <c r="I5" s="152" t="s">
        <v>306</v>
      </c>
    </row>
    <row r="6" spans="1:9" x14ac:dyDescent="0.2">
      <c r="B6" s="81" t="s">
        <v>386</v>
      </c>
      <c r="F6" s="27"/>
    </row>
    <row r="7" spans="1:9" x14ac:dyDescent="0.2">
      <c r="A7" s="6" t="s">
        <v>15</v>
      </c>
      <c r="B7" s="26">
        <v>50000</v>
      </c>
      <c r="C7" s="26">
        <v>11797</v>
      </c>
      <c r="D7" s="26">
        <v>15461</v>
      </c>
      <c r="F7" s="26">
        <f t="shared" ref="F7:F45" si="0">B7+C7+D7+E7</f>
        <v>77258</v>
      </c>
      <c r="G7" s="26">
        <v>77036</v>
      </c>
      <c r="H7" s="26">
        <f>F7-G7</f>
        <v>222</v>
      </c>
      <c r="I7" s="75">
        <f>100*G7/F7</f>
        <v>99.71265111703643</v>
      </c>
    </row>
    <row r="8" spans="1:9" x14ac:dyDescent="0.2">
      <c r="A8" s="6" t="s">
        <v>16</v>
      </c>
      <c r="B8" s="26">
        <v>96511</v>
      </c>
      <c r="C8" s="26">
        <v>22771</v>
      </c>
      <c r="D8" s="26">
        <v>29844</v>
      </c>
      <c r="F8" s="26">
        <f t="shared" si="0"/>
        <v>149126</v>
      </c>
      <c r="G8" s="26">
        <v>149060</v>
      </c>
      <c r="H8" s="26">
        <f>F8-G8</f>
        <v>66</v>
      </c>
      <c r="I8" s="75">
        <f>100*G8/F8</f>
        <v>99.955742124109818</v>
      </c>
    </row>
    <row r="9" spans="1:9" x14ac:dyDescent="0.2">
      <c r="A9" s="6" t="s">
        <v>17</v>
      </c>
      <c r="B9" s="26">
        <v>8139</v>
      </c>
      <c r="C9" s="26">
        <v>1920</v>
      </c>
      <c r="D9" s="26">
        <v>-10059</v>
      </c>
      <c r="F9" s="26">
        <f t="shared" si="0"/>
        <v>0</v>
      </c>
    </row>
    <row r="10" spans="1:9" x14ac:dyDescent="0.2">
      <c r="A10" s="6" t="s">
        <v>18</v>
      </c>
      <c r="B10" s="26">
        <v>12791</v>
      </c>
      <c r="C10" s="26">
        <v>3018</v>
      </c>
      <c r="D10" s="26">
        <v>3955</v>
      </c>
      <c r="F10" s="26">
        <f t="shared" si="0"/>
        <v>19764</v>
      </c>
      <c r="G10" s="26">
        <v>19764</v>
      </c>
      <c r="H10" s="26">
        <f t="shared" ref="H10:H20" si="1">F10-G10</f>
        <v>0</v>
      </c>
      <c r="I10" s="75">
        <f t="shared" ref="I10:I20" si="2">100*G10/F10</f>
        <v>100</v>
      </c>
    </row>
    <row r="11" spans="1:9" x14ac:dyDescent="0.2">
      <c r="A11" s="6" t="s">
        <v>19</v>
      </c>
      <c r="B11" s="26">
        <v>9302</v>
      </c>
      <c r="C11" s="26">
        <v>2195</v>
      </c>
      <c r="D11" s="26">
        <v>2877</v>
      </c>
      <c r="F11" s="26">
        <f t="shared" si="0"/>
        <v>14374</v>
      </c>
      <c r="G11" s="26">
        <v>14347</v>
      </c>
      <c r="H11" s="26">
        <f t="shared" si="1"/>
        <v>27</v>
      </c>
      <c r="I11" s="75">
        <f t="shared" si="2"/>
        <v>99.812160845971889</v>
      </c>
    </row>
    <row r="12" spans="1:9" x14ac:dyDescent="0.2">
      <c r="A12" s="6" t="s">
        <v>20</v>
      </c>
      <c r="B12" s="26">
        <v>168603</v>
      </c>
      <c r="C12" s="26">
        <v>39781</v>
      </c>
      <c r="D12" s="26">
        <v>52138</v>
      </c>
      <c r="F12" s="26">
        <f t="shared" si="0"/>
        <v>260522</v>
      </c>
      <c r="G12" s="26">
        <v>260521</v>
      </c>
      <c r="H12" s="26">
        <f t="shared" si="1"/>
        <v>1</v>
      </c>
      <c r="I12" s="75">
        <f t="shared" si="2"/>
        <v>99.999616155257527</v>
      </c>
    </row>
    <row r="13" spans="1:9" x14ac:dyDescent="0.2">
      <c r="A13" s="6" t="s">
        <v>21</v>
      </c>
      <c r="B13" s="26">
        <v>27907</v>
      </c>
      <c r="C13" s="26">
        <v>6584</v>
      </c>
      <c r="D13" s="26">
        <v>8630</v>
      </c>
      <c r="F13" s="26">
        <f t="shared" si="0"/>
        <v>43121</v>
      </c>
      <c r="G13" s="26">
        <v>43110</v>
      </c>
      <c r="H13" s="26">
        <f t="shared" si="1"/>
        <v>11</v>
      </c>
      <c r="I13" s="75">
        <f t="shared" si="2"/>
        <v>99.974490387514209</v>
      </c>
    </row>
    <row r="14" spans="1:9" x14ac:dyDescent="0.2">
      <c r="A14" s="6" t="s">
        <v>22</v>
      </c>
      <c r="B14" s="26">
        <v>7258</v>
      </c>
      <c r="F14" s="26">
        <f t="shared" si="0"/>
        <v>7258</v>
      </c>
      <c r="G14" s="26">
        <v>130.87100000000001</v>
      </c>
      <c r="H14" s="26">
        <f t="shared" si="1"/>
        <v>7127.1289999999999</v>
      </c>
      <c r="I14" s="75">
        <f t="shared" si="2"/>
        <v>1.8031275833562965</v>
      </c>
    </row>
    <row r="15" spans="1:9" x14ac:dyDescent="0.2">
      <c r="A15" s="6" t="s">
        <v>121</v>
      </c>
      <c r="B15" s="26">
        <v>7258</v>
      </c>
      <c r="F15" s="26">
        <f t="shared" si="0"/>
        <v>7258</v>
      </c>
      <c r="G15" s="26">
        <v>58.119</v>
      </c>
      <c r="H15" s="26">
        <f t="shared" si="1"/>
        <v>7199.8810000000003</v>
      </c>
      <c r="I15" s="75">
        <f t="shared" si="2"/>
        <v>0.8007577845136401</v>
      </c>
    </row>
    <row r="16" spans="1:9" x14ac:dyDescent="0.2">
      <c r="A16" s="6" t="s">
        <v>23</v>
      </c>
      <c r="B16" s="26">
        <v>17442</v>
      </c>
      <c r="C16" s="26">
        <v>4115</v>
      </c>
      <c r="D16" s="26">
        <v>5394</v>
      </c>
      <c r="F16" s="26">
        <f t="shared" si="0"/>
        <v>26951</v>
      </c>
      <c r="G16" s="26">
        <v>26950</v>
      </c>
      <c r="H16" s="26">
        <f t="shared" si="1"/>
        <v>1</v>
      </c>
      <c r="I16" s="75">
        <f t="shared" si="2"/>
        <v>99.996289562539417</v>
      </c>
    </row>
    <row r="17" spans="1:9" x14ac:dyDescent="0.2">
      <c r="A17" s="6" t="s">
        <v>25</v>
      </c>
      <c r="B17" s="26">
        <v>204649</v>
      </c>
      <c r="C17" s="26">
        <v>48286</v>
      </c>
      <c r="F17" s="26">
        <f t="shared" si="0"/>
        <v>252935</v>
      </c>
      <c r="G17" s="26">
        <v>252935</v>
      </c>
      <c r="H17" s="26">
        <f t="shared" si="1"/>
        <v>0</v>
      </c>
      <c r="I17" s="75">
        <f t="shared" si="2"/>
        <v>100</v>
      </c>
    </row>
    <row r="18" spans="1:9" x14ac:dyDescent="0.2">
      <c r="A18" s="6" t="s">
        <v>26</v>
      </c>
      <c r="B18" s="26">
        <v>12791</v>
      </c>
      <c r="C18" s="26">
        <v>3018</v>
      </c>
      <c r="D18" s="26">
        <v>3955</v>
      </c>
      <c r="F18" s="26">
        <f t="shared" si="0"/>
        <v>19764</v>
      </c>
      <c r="G18" s="26">
        <v>19732</v>
      </c>
      <c r="H18" s="26">
        <f t="shared" si="1"/>
        <v>32</v>
      </c>
      <c r="I18" s="75">
        <f t="shared" si="2"/>
        <v>99.838089455575798</v>
      </c>
    </row>
    <row r="19" spans="1:9" x14ac:dyDescent="0.2">
      <c r="A19" s="6" t="s">
        <v>27</v>
      </c>
      <c r="B19" s="26">
        <v>30232</v>
      </c>
      <c r="C19" s="26">
        <v>7133</v>
      </c>
      <c r="D19" s="26">
        <v>9349</v>
      </c>
      <c r="F19" s="26">
        <f t="shared" si="0"/>
        <v>46714</v>
      </c>
      <c r="G19" s="26">
        <v>46714</v>
      </c>
      <c r="H19" s="26">
        <f t="shared" si="1"/>
        <v>0</v>
      </c>
      <c r="I19" s="75">
        <f t="shared" si="2"/>
        <v>100</v>
      </c>
    </row>
    <row r="20" spans="1:9" x14ac:dyDescent="0.2">
      <c r="A20" s="6" t="s">
        <v>28</v>
      </c>
      <c r="B20" s="26">
        <v>10465</v>
      </c>
      <c r="C20" s="26">
        <v>2469</v>
      </c>
      <c r="F20" s="26">
        <f t="shared" si="0"/>
        <v>12934</v>
      </c>
      <c r="G20" s="26">
        <v>12934</v>
      </c>
      <c r="H20" s="26">
        <f t="shared" si="1"/>
        <v>0</v>
      </c>
      <c r="I20" s="75">
        <f t="shared" si="2"/>
        <v>100</v>
      </c>
    </row>
    <row r="21" spans="1:9" x14ac:dyDescent="0.2">
      <c r="A21" s="6" t="s">
        <v>29</v>
      </c>
      <c r="B21" s="26">
        <v>7258</v>
      </c>
      <c r="D21" s="26">
        <v>-7258</v>
      </c>
      <c r="F21" s="26">
        <f t="shared" si="0"/>
        <v>0</v>
      </c>
    </row>
    <row r="22" spans="1:9" x14ac:dyDescent="0.2">
      <c r="A22" s="6" t="s">
        <v>30</v>
      </c>
      <c r="B22" s="26">
        <v>55813</v>
      </c>
      <c r="C22" s="26">
        <v>13169</v>
      </c>
      <c r="D22" s="26">
        <v>17259</v>
      </c>
      <c r="F22" s="26">
        <f t="shared" si="0"/>
        <v>86241</v>
      </c>
      <c r="G22" s="26">
        <v>86241</v>
      </c>
      <c r="H22" s="26">
        <f>F22-G22</f>
        <v>0</v>
      </c>
      <c r="I22" s="75">
        <f>100*G22/F22</f>
        <v>100</v>
      </c>
    </row>
    <row r="23" spans="1:9" x14ac:dyDescent="0.2">
      <c r="A23" s="6" t="s">
        <v>31</v>
      </c>
      <c r="B23" s="26">
        <v>13953</v>
      </c>
      <c r="C23" s="26">
        <v>3292</v>
      </c>
      <c r="D23" s="26">
        <v>4315</v>
      </c>
      <c r="F23" s="26">
        <f t="shared" si="0"/>
        <v>21560</v>
      </c>
      <c r="G23" s="26">
        <v>21560</v>
      </c>
      <c r="H23" s="26">
        <f>F23-G23</f>
        <v>0</v>
      </c>
      <c r="I23" s="75">
        <f>100*G23/F23</f>
        <v>100</v>
      </c>
    </row>
    <row r="24" spans="1:9" x14ac:dyDescent="0.2">
      <c r="A24" s="6" t="s">
        <v>32</v>
      </c>
      <c r="B24" s="26">
        <v>7258</v>
      </c>
      <c r="D24" s="26">
        <v>-7258</v>
      </c>
      <c r="F24" s="26">
        <f t="shared" si="0"/>
        <v>0</v>
      </c>
    </row>
    <row r="25" spans="1:9" x14ac:dyDescent="0.2">
      <c r="A25" s="6" t="s">
        <v>33</v>
      </c>
      <c r="B25" s="26">
        <v>11628</v>
      </c>
      <c r="C25" s="26">
        <v>2744</v>
      </c>
      <c r="D25" s="26">
        <v>3596</v>
      </c>
      <c r="F25" s="26">
        <f t="shared" si="0"/>
        <v>17968</v>
      </c>
      <c r="G25" s="26">
        <v>17967</v>
      </c>
      <c r="H25" s="26">
        <f>F25-G25</f>
        <v>1</v>
      </c>
      <c r="I25" s="75">
        <f>100*G25/F25</f>
        <v>99.994434550311666</v>
      </c>
    </row>
    <row r="26" spans="1:9" x14ac:dyDescent="0.2">
      <c r="A26" s="6" t="s">
        <v>34</v>
      </c>
      <c r="B26" s="26">
        <v>9302</v>
      </c>
      <c r="C26" s="26">
        <v>2195</v>
      </c>
      <c r="F26" s="26">
        <f t="shared" si="0"/>
        <v>11497</v>
      </c>
      <c r="G26" s="26">
        <v>11475</v>
      </c>
      <c r="H26" s="26">
        <f>F26-G26</f>
        <v>22</v>
      </c>
      <c r="I26" s="75">
        <f>100*G26/F26</f>
        <v>99.80864573366965</v>
      </c>
    </row>
    <row r="27" spans="1:9" x14ac:dyDescent="0.2">
      <c r="A27" s="6" t="s">
        <v>35</v>
      </c>
      <c r="B27" s="26">
        <v>12791</v>
      </c>
      <c r="C27" s="26">
        <v>3018</v>
      </c>
      <c r="D27" s="26">
        <v>3955</v>
      </c>
      <c r="F27" s="26">
        <f t="shared" si="0"/>
        <v>19764</v>
      </c>
      <c r="G27" s="26">
        <v>5193</v>
      </c>
      <c r="H27" s="26">
        <f>F27-G27</f>
        <v>14571</v>
      </c>
      <c r="I27" s="75">
        <f>100*G27/F27</f>
        <v>26.27504553734062</v>
      </c>
    </row>
    <row r="28" spans="1:9" x14ac:dyDescent="0.2">
      <c r="A28" s="6" t="s">
        <v>36</v>
      </c>
      <c r="B28" s="26">
        <v>7258</v>
      </c>
      <c r="F28" s="26">
        <f t="shared" si="0"/>
        <v>7258</v>
      </c>
      <c r="I28" s="75"/>
    </row>
    <row r="29" spans="1:9" x14ac:dyDescent="0.2">
      <c r="A29" s="6" t="s">
        <v>37</v>
      </c>
      <c r="B29" s="26">
        <v>11628</v>
      </c>
      <c r="C29" s="26">
        <v>2744</v>
      </c>
      <c r="D29" s="26">
        <v>3596</v>
      </c>
      <c r="F29" s="26">
        <f t="shared" si="0"/>
        <v>17968</v>
      </c>
      <c r="G29" s="26">
        <v>10697</v>
      </c>
      <c r="H29" s="26">
        <f t="shared" ref="H29:H38" si="3">F29-G29</f>
        <v>7271</v>
      </c>
      <c r="I29" s="75">
        <f t="shared" ref="I29:I38" si="4">100*G29/F29</f>
        <v>59.53361531611754</v>
      </c>
    </row>
    <row r="30" spans="1:9" x14ac:dyDescent="0.2">
      <c r="A30" s="6" t="s">
        <v>38</v>
      </c>
      <c r="B30" s="26">
        <v>13953</v>
      </c>
      <c r="C30" s="26">
        <v>3292</v>
      </c>
      <c r="D30" s="26">
        <v>4315</v>
      </c>
      <c r="F30" s="26">
        <f t="shared" si="0"/>
        <v>21560</v>
      </c>
      <c r="G30" s="26">
        <v>7035</v>
      </c>
      <c r="H30" s="26">
        <f t="shared" si="3"/>
        <v>14525</v>
      </c>
      <c r="I30" s="75">
        <f t="shared" si="4"/>
        <v>32.629870129870127</v>
      </c>
    </row>
    <row r="31" spans="1:9" x14ac:dyDescent="0.2">
      <c r="A31" s="6" t="s">
        <v>39</v>
      </c>
      <c r="B31" s="26">
        <v>15116</v>
      </c>
      <c r="C31" s="26">
        <v>3567</v>
      </c>
      <c r="D31" s="26">
        <v>4674</v>
      </c>
      <c r="F31" s="26">
        <f t="shared" si="0"/>
        <v>23357</v>
      </c>
      <c r="G31" s="26">
        <v>22983</v>
      </c>
      <c r="H31" s="26">
        <f t="shared" si="3"/>
        <v>374</v>
      </c>
      <c r="I31" s="75">
        <f t="shared" si="4"/>
        <v>98.398766964935561</v>
      </c>
    </row>
    <row r="32" spans="1:9" x14ac:dyDescent="0.2">
      <c r="A32" s="6" t="s">
        <v>40</v>
      </c>
      <c r="B32" s="26">
        <v>24418</v>
      </c>
      <c r="C32" s="26">
        <v>5761</v>
      </c>
      <c r="D32" s="26">
        <v>7551</v>
      </c>
      <c r="F32" s="26">
        <f t="shared" si="0"/>
        <v>37730</v>
      </c>
      <c r="G32" s="26">
        <v>37730</v>
      </c>
      <c r="H32" s="26">
        <f t="shared" si="3"/>
        <v>0</v>
      </c>
      <c r="I32" s="75">
        <f t="shared" si="4"/>
        <v>100</v>
      </c>
    </row>
    <row r="33" spans="1:9" x14ac:dyDescent="0.2">
      <c r="A33" s="6" t="s">
        <v>41</v>
      </c>
      <c r="B33" s="26">
        <v>33721</v>
      </c>
      <c r="C33" s="26">
        <v>7956</v>
      </c>
      <c r="D33" s="26">
        <v>10428</v>
      </c>
      <c r="F33" s="26">
        <f t="shared" si="0"/>
        <v>52105</v>
      </c>
      <c r="G33" s="26">
        <v>52105</v>
      </c>
      <c r="H33" s="26">
        <f t="shared" si="3"/>
        <v>0</v>
      </c>
      <c r="I33" s="75">
        <f t="shared" si="4"/>
        <v>100</v>
      </c>
    </row>
    <row r="34" spans="1:9" x14ac:dyDescent="0.2">
      <c r="A34" s="6" t="s">
        <v>42</v>
      </c>
      <c r="B34" s="26">
        <v>7258</v>
      </c>
      <c r="F34" s="26">
        <f t="shared" si="0"/>
        <v>7258</v>
      </c>
      <c r="G34" s="26">
        <v>7258</v>
      </c>
      <c r="H34" s="26">
        <f t="shared" si="3"/>
        <v>0</v>
      </c>
      <c r="I34" s="75">
        <f t="shared" si="4"/>
        <v>100</v>
      </c>
    </row>
    <row r="35" spans="1:9" x14ac:dyDescent="0.2">
      <c r="A35" s="6" t="s">
        <v>43</v>
      </c>
      <c r="B35" s="26">
        <v>7258</v>
      </c>
      <c r="F35" s="26">
        <f t="shared" si="0"/>
        <v>7258</v>
      </c>
      <c r="G35" s="26">
        <v>6857</v>
      </c>
      <c r="H35" s="26">
        <f t="shared" si="3"/>
        <v>401</v>
      </c>
      <c r="I35" s="75">
        <f t="shared" si="4"/>
        <v>94.475062000551119</v>
      </c>
    </row>
    <row r="36" spans="1:9" x14ac:dyDescent="0.2">
      <c r="A36" s="6" t="s">
        <v>44</v>
      </c>
      <c r="B36" s="26">
        <v>47674</v>
      </c>
      <c r="C36" s="26">
        <v>11248</v>
      </c>
      <c r="D36" s="26">
        <v>14742</v>
      </c>
      <c r="F36" s="26">
        <f t="shared" si="0"/>
        <v>73664</v>
      </c>
      <c r="G36" s="26">
        <v>71322</v>
      </c>
      <c r="H36" s="26">
        <f t="shared" si="3"/>
        <v>2342</v>
      </c>
      <c r="I36" s="75">
        <f t="shared" si="4"/>
        <v>96.820699391833188</v>
      </c>
    </row>
    <row r="37" spans="1:9" x14ac:dyDescent="0.2">
      <c r="A37" s="6" t="s">
        <v>120</v>
      </c>
      <c r="B37" s="26">
        <v>156975</v>
      </c>
      <c r="C37" s="26">
        <v>37037</v>
      </c>
      <c r="D37" s="26">
        <v>30000</v>
      </c>
      <c r="F37" s="26">
        <f t="shared" si="0"/>
        <v>224012</v>
      </c>
      <c r="G37" s="26">
        <v>220673</v>
      </c>
      <c r="H37" s="26">
        <f t="shared" si="3"/>
        <v>3339</v>
      </c>
      <c r="I37" s="75">
        <f t="shared" si="4"/>
        <v>98.509454850633006</v>
      </c>
    </row>
    <row r="38" spans="1:9" x14ac:dyDescent="0.2">
      <c r="A38" s="6" t="s">
        <v>46</v>
      </c>
      <c r="B38" s="26">
        <v>26744</v>
      </c>
      <c r="C38" s="26">
        <v>6310</v>
      </c>
      <c r="D38" s="26">
        <v>8270</v>
      </c>
      <c r="F38" s="26">
        <f t="shared" si="0"/>
        <v>41324</v>
      </c>
      <c r="G38" s="26">
        <v>41324</v>
      </c>
      <c r="H38" s="26">
        <f t="shared" si="3"/>
        <v>0</v>
      </c>
      <c r="I38" s="75">
        <f t="shared" si="4"/>
        <v>100</v>
      </c>
    </row>
    <row r="39" spans="1:9" x14ac:dyDescent="0.2">
      <c r="A39" s="6" t="s">
        <v>119</v>
      </c>
      <c r="B39" s="26">
        <v>7258</v>
      </c>
      <c r="D39" s="26">
        <v>-7258</v>
      </c>
      <c r="F39" s="26">
        <f t="shared" si="0"/>
        <v>0</v>
      </c>
    </row>
    <row r="40" spans="1:9" x14ac:dyDescent="0.2">
      <c r="A40" s="6" t="s">
        <v>48</v>
      </c>
      <c r="B40" s="26">
        <v>18604</v>
      </c>
      <c r="C40" s="26">
        <v>4390</v>
      </c>
      <c r="D40" s="26">
        <v>5753</v>
      </c>
      <c r="F40" s="26">
        <f t="shared" si="0"/>
        <v>28747</v>
      </c>
      <c r="G40" s="26">
        <v>28747</v>
      </c>
      <c r="H40" s="26">
        <f>F40-G40</f>
        <v>0</v>
      </c>
      <c r="I40" s="75">
        <f>100*G40/F40</f>
        <v>100</v>
      </c>
    </row>
    <row r="41" spans="1:9" x14ac:dyDescent="0.2">
      <c r="A41" s="6" t="s">
        <v>49</v>
      </c>
      <c r="B41" s="26">
        <v>13953</v>
      </c>
      <c r="C41" s="26">
        <v>3292</v>
      </c>
      <c r="D41" s="26">
        <v>-3292</v>
      </c>
      <c r="F41" s="26">
        <f t="shared" si="0"/>
        <v>13953</v>
      </c>
      <c r="G41" s="26">
        <v>13953</v>
      </c>
      <c r="H41" s="26">
        <f>F41-G41</f>
        <v>0</v>
      </c>
      <c r="I41" s="75">
        <f>100*G41/F41</f>
        <v>100</v>
      </c>
    </row>
    <row r="42" spans="1:9" x14ac:dyDescent="0.2">
      <c r="A42" s="6" t="s">
        <v>50</v>
      </c>
      <c r="B42" s="26">
        <v>16279</v>
      </c>
      <c r="C42" s="26">
        <v>3841</v>
      </c>
      <c r="D42" s="26">
        <v>5034</v>
      </c>
      <c r="F42" s="26">
        <f t="shared" si="0"/>
        <v>25154</v>
      </c>
      <c r="G42" s="26">
        <v>25140</v>
      </c>
      <c r="H42" s="26">
        <f>F42-G42</f>
        <v>14</v>
      </c>
      <c r="I42" s="75">
        <f>100*G42/F42</f>
        <v>99.944342848055982</v>
      </c>
    </row>
    <row r="43" spans="1:9" x14ac:dyDescent="0.2">
      <c r="A43" s="6" t="s">
        <v>51</v>
      </c>
      <c r="B43" s="26">
        <v>8139</v>
      </c>
      <c r="C43" s="26">
        <v>1920</v>
      </c>
      <c r="D43" s="26">
        <v>2517</v>
      </c>
      <c r="F43" s="26">
        <f t="shared" si="0"/>
        <v>12576</v>
      </c>
    </row>
    <row r="44" spans="1:9" x14ac:dyDescent="0.2">
      <c r="A44" s="6" t="s">
        <v>52</v>
      </c>
      <c r="B44" s="26">
        <v>7258</v>
      </c>
      <c r="F44" s="26">
        <f t="shared" si="0"/>
        <v>7258</v>
      </c>
      <c r="G44" s="26">
        <v>7258</v>
      </c>
      <c r="H44" s="26">
        <f>F44-G44</f>
        <v>0</v>
      </c>
      <c r="I44" s="75">
        <f>100*G44/F44</f>
        <v>100</v>
      </c>
    </row>
    <row r="45" spans="1:9" x14ac:dyDescent="0.2">
      <c r="A45" s="6" t="s">
        <v>53</v>
      </c>
      <c r="B45" s="26">
        <v>13953</v>
      </c>
      <c r="C45" s="26">
        <v>3292</v>
      </c>
      <c r="D45" s="26">
        <v>4315</v>
      </c>
      <c r="F45" s="26">
        <f t="shared" si="0"/>
        <v>21560</v>
      </c>
      <c r="G45" s="26">
        <v>21560</v>
      </c>
      <c r="H45" s="26">
        <f>F45-G45</f>
        <v>0</v>
      </c>
      <c r="I45" s="75">
        <f>100*G45/F45</f>
        <v>100</v>
      </c>
    </row>
    <row r="46" spans="1:9" x14ac:dyDescent="0.2">
      <c r="A46" s="2" t="s">
        <v>117</v>
      </c>
      <c r="B46" s="31">
        <f>SUM(B7:B45)</f>
        <v>1218798</v>
      </c>
      <c r="C46" s="31">
        <f>SUM(C7:C45)</f>
        <v>272155</v>
      </c>
      <c r="D46" s="31">
        <f>SUM(D7:D45)</f>
        <v>226798</v>
      </c>
      <c r="E46" s="31"/>
      <c r="F46" s="31">
        <f>B46+C46+D46</f>
        <v>1717751</v>
      </c>
      <c r="G46" s="31">
        <f>SUM(G7:G45)+3</f>
        <v>1640372.99</v>
      </c>
      <c r="H46" s="31">
        <f>F46-G46</f>
        <v>77378.010000000009</v>
      </c>
      <c r="I46" s="83">
        <f>100*G46/F46</f>
        <v>95.495388446870351</v>
      </c>
    </row>
    <row r="47" spans="1:9" x14ac:dyDescent="0.2">
      <c r="A47" s="6" t="s">
        <v>116</v>
      </c>
    </row>
    <row r="48" spans="1:9" x14ac:dyDescent="0.2">
      <c r="A48" s="6" t="s">
        <v>339</v>
      </c>
    </row>
    <row r="49" spans="1:1" x14ac:dyDescent="0.2">
      <c r="A49" s="279" t="s">
        <v>389</v>
      </c>
    </row>
  </sheetData>
  <pageMargins left="0.75" right="0.75" top="1" bottom="1" header="0.5" footer="0.5"/>
  <pageSetup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J50"/>
  <sheetViews>
    <sheetView zoomScale="60" zoomScaleNormal="60" workbookViewId="0">
      <pane xSplit="1" ySplit="4" topLeftCell="B5" activePane="bottomRight" state="frozen"/>
      <selection pane="topRight" activeCell="B1" sqref="B1"/>
      <selection pane="bottomLeft" activeCell="A4" sqref="A4"/>
      <selection pane="bottomRight"/>
    </sheetView>
  </sheetViews>
  <sheetFormatPr defaultColWidth="9.140625" defaultRowHeight="12.75" x14ac:dyDescent="0.2"/>
  <cols>
    <col min="1" max="1" width="18.140625" style="6" customWidth="1"/>
    <col min="2" max="3" width="15.140625" style="26" customWidth="1"/>
    <col min="4" max="4" width="12.85546875" style="26" customWidth="1"/>
    <col min="5" max="6" width="15.140625" style="26" customWidth="1"/>
    <col min="7" max="7" width="12.85546875" style="26" customWidth="1"/>
    <col min="8" max="9" width="15.140625" style="26" customWidth="1"/>
    <col min="10" max="10" width="12.85546875" style="26" customWidth="1"/>
    <col min="11" max="16384" width="9.140625" style="6"/>
  </cols>
  <sheetData>
    <row r="1" spans="1:10" s="2" customFormat="1" x14ac:dyDescent="0.2">
      <c r="A1" s="250" t="s">
        <v>382</v>
      </c>
      <c r="B1" s="31"/>
      <c r="C1" s="31"/>
      <c r="D1" s="31"/>
      <c r="E1" s="31"/>
      <c r="F1" s="31"/>
      <c r="G1" s="31"/>
      <c r="H1" s="31"/>
      <c r="I1" s="31"/>
      <c r="J1" s="31"/>
    </row>
    <row r="3" spans="1:10" x14ac:dyDescent="0.2">
      <c r="A3" s="6" t="s">
        <v>143</v>
      </c>
      <c r="B3" s="248" t="s">
        <v>140</v>
      </c>
      <c r="C3" s="27" t="s">
        <v>142</v>
      </c>
      <c r="D3" s="249" t="s">
        <v>138</v>
      </c>
      <c r="E3" s="248" t="s">
        <v>140</v>
      </c>
      <c r="F3" s="27" t="s">
        <v>141</v>
      </c>
      <c r="G3" s="249" t="s">
        <v>138</v>
      </c>
      <c r="H3" s="248" t="s">
        <v>140</v>
      </c>
      <c r="I3" s="27" t="s">
        <v>139</v>
      </c>
      <c r="J3" s="249" t="s">
        <v>138</v>
      </c>
    </row>
    <row r="4" spans="1:10" x14ac:dyDescent="0.2">
      <c r="B4" s="27" t="s">
        <v>137</v>
      </c>
      <c r="C4" s="27" t="s">
        <v>136</v>
      </c>
      <c r="D4" s="27" t="s">
        <v>135</v>
      </c>
      <c r="E4" s="27" t="s">
        <v>137</v>
      </c>
      <c r="F4" s="27" t="s">
        <v>136</v>
      </c>
      <c r="G4" s="27" t="s">
        <v>135</v>
      </c>
      <c r="H4" s="27" t="s">
        <v>137</v>
      </c>
      <c r="I4" s="27" t="s">
        <v>136</v>
      </c>
      <c r="J4" s="27" t="s">
        <v>135</v>
      </c>
    </row>
    <row r="6" spans="1:10" x14ac:dyDescent="0.2">
      <c r="A6" s="6" t="s">
        <v>15</v>
      </c>
      <c r="B6" s="26">
        <v>45281</v>
      </c>
      <c r="C6" s="26">
        <v>45349.514000000003</v>
      </c>
      <c r="D6" s="26">
        <f t="shared" ref="D6:D44" si="0">IF(B6&gt;C6,B6-C6,0)</f>
        <v>0</v>
      </c>
      <c r="E6" s="26">
        <v>45281</v>
      </c>
      <c r="F6" s="26">
        <v>46740.722999999998</v>
      </c>
      <c r="G6" s="26">
        <f t="shared" ref="G6:G44" si="1">IF(E6&gt;F6,E6-F6,0)</f>
        <v>0</v>
      </c>
      <c r="H6" s="26">
        <v>54171</v>
      </c>
      <c r="I6" s="26">
        <v>54225.171000000002</v>
      </c>
      <c r="J6" s="26">
        <f t="shared" ref="J6:J44" si="2">IF(H6&gt;I6,H6-I6,0)</f>
        <v>0</v>
      </c>
    </row>
    <row r="7" spans="1:10" x14ac:dyDescent="0.2">
      <c r="A7" s="6" t="s">
        <v>16</v>
      </c>
      <c r="B7" s="26">
        <v>87402</v>
      </c>
      <c r="C7" s="26">
        <v>85757.497000000003</v>
      </c>
      <c r="D7" s="26">
        <f t="shared" si="0"/>
        <v>1644.502999999997</v>
      </c>
      <c r="E7" s="26">
        <v>87402</v>
      </c>
      <c r="F7" s="26">
        <v>87500.707999999999</v>
      </c>
      <c r="G7" s="26">
        <f t="shared" si="1"/>
        <v>0</v>
      </c>
      <c r="H7" s="26">
        <v>104561</v>
      </c>
      <c r="I7" s="26">
        <v>104812.378</v>
      </c>
      <c r="J7" s="26">
        <f t="shared" si="2"/>
        <v>0</v>
      </c>
    </row>
    <row r="8" spans="1:10" x14ac:dyDescent="0.2">
      <c r="A8" s="6" t="s">
        <v>17</v>
      </c>
      <c r="B8" s="26">
        <v>7371</v>
      </c>
      <c r="C8" s="26">
        <v>0</v>
      </c>
      <c r="D8" s="26">
        <f t="shared" si="0"/>
        <v>7371</v>
      </c>
      <c r="E8" s="26">
        <v>7371</v>
      </c>
      <c r="F8" s="26">
        <v>0</v>
      </c>
      <c r="G8" s="26">
        <f t="shared" si="1"/>
        <v>7371</v>
      </c>
      <c r="H8" s="26">
        <v>0</v>
      </c>
      <c r="I8" s="26">
        <v>0</v>
      </c>
      <c r="J8" s="26">
        <f t="shared" si="2"/>
        <v>0</v>
      </c>
    </row>
    <row r="9" spans="1:10" x14ac:dyDescent="0.2">
      <c r="A9" s="6" t="s">
        <v>18</v>
      </c>
      <c r="B9" s="26">
        <v>11583</v>
      </c>
      <c r="C9" s="26">
        <v>11685.689</v>
      </c>
      <c r="D9" s="26">
        <f t="shared" si="0"/>
        <v>0</v>
      </c>
      <c r="E9" s="26">
        <v>11583</v>
      </c>
      <c r="F9" s="26">
        <v>11571.28</v>
      </c>
      <c r="G9" s="26">
        <f t="shared" si="1"/>
        <v>11.719999999999345</v>
      </c>
      <c r="H9" s="26">
        <v>13857</v>
      </c>
      <c r="I9" s="26">
        <v>11861.842000000001</v>
      </c>
      <c r="J9" s="26">
        <f t="shared" si="2"/>
        <v>1995.1579999999994</v>
      </c>
    </row>
    <row r="10" spans="1:10" x14ac:dyDescent="0.2">
      <c r="A10" s="6" t="s">
        <v>19</v>
      </c>
      <c r="B10" s="26">
        <v>8424</v>
      </c>
      <c r="C10" s="26">
        <v>8534.9619999999995</v>
      </c>
      <c r="D10" s="26">
        <f t="shared" si="0"/>
        <v>0</v>
      </c>
      <c r="E10" s="26">
        <v>8424</v>
      </c>
      <c r="F10" s="26">
        <v>8352.9549999999999</v>
      </c>
      <c r="G10" s="26">
        <f t="shared" si="1"/>
        <v>71.045000000000073</v>
      </c>
      <c r="H10" s="26">
        <v>10078</v>
      </c>
      <c r="I10" s="26">
        <v>8497.4060000000009</v>
      </c>
      <c r="J10" s="26">
        <f t="shared" si="2"/>
        <v>1580.5939999999991</v>
      </c>
    </row>
    <row r="11" spans="1:10" x14ac:dyDescent="0.2">
      <c r="A11" s="6" t="s">
        <v>20</v>
      </c>
      <c r="B11" s="26">
        <v>152691</v>
      </c>
      <c r="C11" s="26">
        <v>152564.326</v>
      </c>
      <c r="D11" s="26">
        <f t="shared" si="0"/>
        <v>126.67399999999907</v>
      </c>
      <c r="E11" s="26">
        <v>152691</v>
      </c>
      <c r="F11" s="26">
        <v>156807.51200000002</v>
      </c>
      <c r="G11" s="26">
        <f t="shared" si="1"/>
        <v>0</v>
      </c>
      <c r="H11" s="26">
        <v>182668</v>
      </c>
      <c r="I11" s="26">
        <v>181820.30799999999</v>
      </c>
      <c r="J11" s="26">
        <f t="shared" si="2"/>
        <v>847.69200000001001</v>
      </c>
    </row>
    <row r="12" spans="1:10" x14ac:dyDescent="0.2">
      <c r="A12" s="6" t="s">
        <v>21</v>
      </c>
      <c r="B12" s="26">
        <v>25273</v>
      </c>
      <c r="C12" s="26">
        <v>25308.062000000002</v>
      </c>
      <c r="D12" s="26">
        <f t="shared" si="0"/>
        <v>0</v>
      </c>
      <c r="E12" s="26">
        <v>25273</v>
      </c>
      <c r="F12" s="26">
        <v>25060.717000000001</v>
      </c>
      <c r="G12" s="26">
        <f t="shared" si="1"/>
        <v>212.28299999999945</v>
      </c>
      <c r="H12" s="26">
        <v>30235</v>
      </c>
      <c r="I12" s="26">
        <v>30144.154000000002</v>
      </c>
      <c r="J12" s="26">
        <f t="shared" si="2"/>
        <v>90.84599999999773</v>
      </c>
    </row>
    <row r="13" spans="1:10" x14ac:dyDescent="0.2">
      <c r="A13" s="6" t="s">
        <v>22</v>
      </c>
      <c r="B13" s="26">
        <v>7258</v>
      </c>
      <c r="C13" s="26">
        <v>7345.4760000000006</v>
      </c>
      <c r="D13" s="26">
        <f t="shared" si="0"/>
        <v>0</v>
      </c>
      <c r="E13" s="26">
        <v>7258</v>
      </c>
      <c r="F13" s="26">
        <v>7387.0010000000002</v>
      </c>
      <c r="G13" s="26">
        <f t="shared" si="1"/>
        <v>0</v>
      </c>
      <c r="H13" s="26">
        <v>7258</v>
      </c>
      <c r="I13" s="26">
        <v>7388.8710000000001</v>
      </c>
      <c r="J13" s="26">
        <f t="shared" si="2"/>
        <v>0</v>
      </c>
    </row>
    <row r="14" spans="1:10" x14ac:dyDescent="0.2">
      <c r="A14" s="6" t="s">
        <v>23</v>
      </c>
      <c r="B14" s="26">
        <v>15796</v>
      </c>
      <c r="C14" s="26">
        <v>15784.332</v>
      </c>
      <c r="D14" s="26">
        <f t="shared" si="0"/>
        <v>11.667999999999665</v>
      </c>
      <c r="E14" s="26">
        <v>15796</v>
      </c>
      <c r="F14" s="26">
        <v>15946.7</v>
      </c>
      <c r="G14" s="26">
        <f t="shared" si="1"/>
        <v>0</v>
      </c>
      <c r="H14" s="26">
        <v>15796</v>
      </c>
      <c r="I14" s="26">
        <v>15946.7</v>
      </c>
      <c r="J14" s="26">
        <f t="shared" si="2"/>
        <v>0</v>
      </c>
    </row>
    <row r="15" spans="1:10" x14ac:dyDescent="0.2">
      <c r="A15" s="6" t="s">
        <v>24</v>
      </c>
      <c r="B15" s="26">
        <v>7258</v>
      </c>
      <c r="C15" s="26">
        <v>0</v>
      </c>
      <c r="D15" s="26">
        <f t="shared" si="0"/>
        <v>7258</v>
      </c>
      <c r="E15" s="26">
        <v>7258</v>
      </c>
      <c r="F15" s="26">
        <v>0</v>
      </c>
      <c r="G15" s="26">
        <f t="shared" si="1"/>
        <v>7258</v>
      </c>
      <c r="H15" s="26">
        <v>7258</v>
      </c>
      <c r="I15" s="26">
        <v>7316.1190000000006</v>
      </c>
      <c r="J15" s="26">
        <f t="shared" si="2"/>
        <v>0</v>
      </c>
    </row>
    <row r="16" spans="1:10" x14ac:dyDescent="0.2">
      <c r="A16" s="6" t="s">
        <v>25</v>
      </c>
      <c r="B16" s="26">
        <v>185335</v>
      </c>
      <c r="C16" s="26">
        <v>186999.916</v>
      </c>
      <c r="D16" s="26">
        <f t="shared" si="0"/>
        <v>0</v>
      </c>
      <c r="E16" s="26">
        <v>185335</v>
      </c>
      <c r="F16" s="26">
        <v>187528.71900000001</v>
      </c>
      <c r="G16" s="26">
        <f t="shared" si="1"/>
        <v>0</v>
      </c>
      <c r="H16" s="26">
        <v>186555</v>
      </c>
      <c r="I16" s="26">
        <v>187989.56</v>
      </c>
      <c r="J16" s="26">
        <f t="shared" si="2"/>
        <v>0</v>
      </c>
    </row>
    <row r="17" spans="1:10" x14ac:dyDescent="0.2">
      <c r="A17" s="6" t="s">
        <v>26</v>
      </c>
      <c r="B17" s="26">
        <v>11583</v>
      </c>
      <c r="C17" s="26">
        <v>11590.605</v>
      </c>
      <c r="D17" s="26">
        <f t="shared" si="0"/>
        <v>0</v>
      </c>
      <c r="E17" s="26">
        <v>11583</v>
      </c>
      <c r="F17" s="26">
        <v>11653.725</v>
      </c>
      <c r="G17" s="26">
        <f t="shared" si="1"/>
        <v>0</v>
      </c>
      <c r="H17" s="26">
        <v>13857</v>
      </c>
      <c r="I17" s="26">
        <v>11732.169</v>
      </c>
      <c r="J17" s="26">
        <f t="shared" si="2"/>
        <v>2124.8310000000001</v>
      </c>
    </row>
    <row r="18" spans="1:10" x14ac:dyDescent="0.2">
      <c r="A18" s="6" t="s">
        <v>27</v>
      </c>
      <c r="B18" s="26">
        <v>27379</v>
      </c>
      <c r="C18" s="26">
        <v>27219.242000000002</v>
      </c>
      <c r="D18" s="26">
        <f t="shared" si="0"/>
        <v>159.75799999999799</v>
      </c>
      <c r="E18" s="26">
        <v>27379</v>
      </c>
      <c r="F18" s="26">
        <v>27919.738000000001</v>
      </c>
      <c r="G18" s="26">
        <f t="shared" si="1"/>
        <v>0</v>
      </c>
      <c r="H18" s="26">
        <v>32754</v>
      </c>
      <c r="I18" s="26">
        <v>32754</v>
      </c>
      <c r="J18" s="26">
        <f t="shared" si="2"/>
        <v>0</v>
      </c>
    </row>
    <row r="19" spans="1:10" x14ac:dyDescent="0.2">
      <c r="A19" s="6" t="s">
        <v>28</v>
      </c>
      <c r="B19" s="26">
        <v>9477</v>
      </c>
      <c r="C19" s="26">
        <v>9575.84</v>
      </c>
      <c r="D19" s="26">
        <f t="shared" si="0"/>
        <v>0</v>
      </c>
      <c r="E19" s="26">
        <v>9477</v>
      </c>
      <c r="F19" s="26">
        <v>9533.74</v>
      </c>
      <c r="G19" s="26">
        <f t="shared" si="1"/>
        <v>0</v>
      </c>
      <c r="H19" s="26">
        <v>11338</v>
      </c>
      <c r="I19" s="26">
        <v>9543.6380000000008</v>
      </c>
      <c r="J19" s="26">
        <f t="shared" si="2"/>
        <v>1794.3619999999992</v>
      </c>
    </row>
    <row r="20" spans="1:10" x14ac:dyDescent="0.2">
      <c r="A20" s="6" t="s">
        <v>29</v>
      </c>
      <c r="B20" s="26">
        <v>7258</v>
      </c>
      <c r="C20" s="26">
        <v>0</v>
      </c>
      <c r="D20" s="26">
        <f t="shared" si="0"/>
        <v>7258</v>
      </c>
      <c r="E20" s="26">
        <v>7258</v>
      </c>
      <c r="F20" s="26">
        <v>0</v>
      </c>
      <c r="G20" s="26">
        <f t="shared" si="1"/>
        <v>7258</v>
      </c>
      <c r="H20" s="26">
        <v>0</v>
      </c>
      <c r="I20" s="26">
        <v>0</v>
      </c>
      <c r="J20" s="26">
        <f t="shared" si="2"/>
        <v>0</v>
      </c>
    </row>
    <row r="21" spans="1:10" x14ac:dyDescent="0.2">
      <c r="A21" s="6" t="s">
        <v>30</v>
      </c>
      <c r="B21" s="26">
        <v>50546</v>
      </c>
      <c r="C21" s="26">
        <v>50071.487999999998</v>
      </c>
      <c r="D21" s="26">
        <f t="shared" si="0"/>
        <v>474.51200000000244</v>
      </c>
      <c r="E21" s="26">
        <v>50546</v>
      </c>
      <c r="F21" s="26">
        <v>49743.972000000002</v>
      </c>
      <c r="G21" s="26">
        <f t="shared" si="1"/>
        <v>802.02799999999843</v>
      </c>
      <c r="H21" s="26">
        <v>60469</v>
      </c>
      <c r="I21" s="26">
        <v>60993.147000000004</v>
      </c>
      <c r="J21" s="26">
        <f t="shared" si="2"/>
        <v>0</v>
      </c>
    </row>
    <row r="22" spans="1:10" x14ac:dyDescent="0.2">
      <c r="A22" s="6" t="s">
        <v>31</v>
      </c>
      <c r="B22" s="26">
        <v>12636</v>
      </c>
      <c r="C22" s="26">
        <v>12819.642</v>
      </c>
      <c r="D22" s="26">
        <f t="shared" si="0"/>
        <v>0</v>
      </c>
      <c r="E22" s="26">
        <v>12636</v>
      </c>
      <c r="F22" s="26">
        <v>12662.094000000001</v>
      </c>
      <c r="G22" s="26">
        <f t="shared" si="1"/>
        <v>0</v>
      </c>
      <c r="H22" s="26">
        <v>15117</v>
      </c>
      <c r="I22" s="26">
        <v>15117</v>
      </c>
      <c r="J22" s="26">
        <f t="shared" si="2"/>
        <v>0</v>
      </c>
    </row>
    <row r="23" spans="1:10" x14ac:dyDescent="0.2">
      <c r="A23" s="6" t="s">
        <v>32</v>
      </c>
      <c r="B23" s="26">
        <v>7258</v>
      </c>
      <c r="C23" s="26">
        <v>0</v>
      </c>
      <c r="D23" s="26">
        <f t="shared" si="0"/>
        <v>7258</v>
      </c>
      <c r="E23" s="26">
        <v>7258</v>
      </c>
      <c r="F23" s="26">
        <v>0</v>
      </c>
      <c r="G23" s="26">
        <f t="shared" si="1"/>
        <v>7258</v>
      </c>
      <c r="H23" s="26">
        <v>0</v>
      </c>
      <c r="I23" s="26">
        <v>0</v>
      </c>
      <c r="J23" s="26">
        <f t="shared" si="2"/>
        <v>0</v>
      </c>
    </row>
    <row r="24" spans="1:10" x14ac:dyDescent="0.2">
      <c r="A24" s="6" t="s">
        <v>33</v>
      </c>
      <c r="B24" s="26">
        <v>10530</v>
      </c>
      <c r="C24" s="26">
        <v>10987.508</v>
      </c>
      <c r="D24" s="26">
        <f t="shared" si="0"/>
        <v>0</v>
      </c>
      <c r="E24" s="26">
        <v>10530</v>
      </c>
      <c r="F24" s="26">
        <v>10598.117</v>
      </c>
      <c r="G24" s="26">
        <f t="shared" si="1"/>
        <v>0</v>
      </c>
      <c r="H24" s="26">
        <v>12597</v>
      </c>
      <c r="I24" s="26">
        <v>12609.053</v>
      </c>
      <c r="J24" s="26">
        <f t="shared" si="2"/>
        <v>0</v>
      </c>
    </row>
    <row r="25" spans="1:10" x14ac:dyDescent="0.2">
      <c r="A25" s="6" t="s">
        <v>34</v>
      </c>
      <c r="B25" s="26">
        <v>8424</v>
      </c>
      <c r="C25" s="26">
        <v>8605.982</v>
      </c>
      <c r="D25" s="26">
        <f t="shared" si="0"/>
        <v>0</v>
      </c>
      <c r="E25" s="26">
        <v>8424</v>
      </c>
      <c r="F25" s="26">
        <v>8587.5419999999995</v>
      </c>
      <c r="G25" s="26">
        <f t="shared" si="1"/>
        <v>0</v>
      </c>
      <c r="H25" s="26">
        <v>164</v>
      </c>
      <c r="I25" s="26">
        <v>163.542</v>
      </c>
      <c r="J25" s="26">
        <f t="shared" si="2"/>
        <v>0.45799999999999841</v>
      </c>
    </row>
    <row r="26" spans="1:10" x14ac:dyDescent="0.2">
      <c r="A26" s="6" t="s">
        <v>35</v>
      </c>
      <c r="B26" s="26">
        <v>11583</v>
      </c>
      <c r="C26" s="26">
        <v>0</v>
      </c>
      <c r="D26" s="26">
        <f t="shared" si="0"/>
        <v>11583</v>
      </c>
      <c r="E26" s="26">
        <v>11583</v>
      </c>
      <c r="F26" s="26">
        <v>11628.327000000001</v>
      </c>
      <c r="G26" s="26">
        <f t="shared" si="1"/>
        <v>0</v>
      </c>
      <c r="H26" s="26">
        <v>2950</v>
      </c>
      <c r="I26" s="26">
        <v>2950.3270000000002</v>
      </c>
      <c r="J26" s="26">
        <f t="shared" si="2"/>
        <v>0</v>
      </c>
    </row>
    <row r="27" spans="1:10" x14ac:dyDescent="0.2">
      <c r="A27" s="6" t="s">
        <v>36</v>
      </c>
      <c r="B27" s="26">
        <v>7258</v>
      </c>
      <c r="C27" s="26">
        <v>0</v>
      </c>
      <c r="D27" s="26">
        <f t="shared" si="0"/>
        <v>7258</v>
      </c>
      <c r="E27" s="26">
        <v>7258</v>
      </c>
      <c r="F27" s="26">
        <v>0</v>
      </c>
      <c r="G27" s="26">
        <f t="shared" si="1"/>
        <v>7258</v>
      </c>
      <c r="H27" s="26">
        <v>7258</v>
      </c>
      <c r="I27" s="26">
        <v>0</v>
      </c>
      <c r="J27" s="26">
        <f t="shared" si="2"/>
        <v>7258</v>
      </c>
    </row>
    <row r="28" spans="1:10" x14ac:dyDescent="0.2">
      <c r="A28" s="6" t="s">
        <v>37</v>
      </c>
      <c r="B28" s="26">
        <v>10530</v>
      </c>
      <c r="C28" s="26">
        <v>10363.398999999999</v>
      </c>
      <c r="D28" s="26">
        <f t="shared" si="0"/>
        <v>166.60100000000057</v>
      </c>
      <c r="E28" s="26">
        <v>10530</v>
      </c>
      <c r="F28" s="26">
        <v>10536.527</v>
      </c>
      <c r="G28" s="26">
        <f t="shared" si="1"/>
        <v>0</v>
      </c>
      <c r="H28" s="26">
        <v>10530</v>
      </c>
      <c r="I28" s="26">
        <v>10522.969000000001</v>
      </c>
      <c r="J28" s="26">
        <f t="shared" si="2"/>
        <v>7.0309999999990396</v>
      </c>
    </row>
    <row r="29" spans="1:10" x14ac:dyDescent="0.2">
      <c r="A29" s="6" t="s">
        <v>38</v>
      </c>
      <c r="B29" s="26">
        <v>12636</v>
      </c>
      <c r="C29" s="26">
        <v>2332.192</v>
      </c>
      <c r="D29" s="26">
        <f t="shared" si="0"/>
        <v>10303.808000000001</v>
      </c>
      <c r="E29" s="26">
        <v>12636</v>
      </c>
      <c r="F29" s="26">
        <v>12768.481</v>
      </c>
      <c r="G29" s="26">
        <f t="shared" si="1"/>
        <v>0</v>
      </c>
      <c r="H29" s="26">
        <v>15117</v>
      </c>
      <c r="I29" s="26">
        <v>12182.797</v>
      </c>
      <c r="J29" s="26">
        <f t="shared" si="2"/>
        <v>2934.2029999999995</v>
      </c>
    </row>
    <row r="30" spans="1:10" x14ac:dyDescent="0.2">
      <c r="A30" s="6" t="s">
        <v>39</v>
      </c>
      <c r="B30" s="26">
        <v>13690</v>
      </c>
      <c r="C30" s="26">
        <v>13914.661</v>
      </c>
      <c r="D30" s="26">
        <f t="shared" si="0"/>
        <v>0</v>
      </c>
      <c r="E30" s="26">
        <v>13690</v>
      </c>
      <c r="F30" s="26">
        <v>13923.656000000001</v>
      </c>
      <c r="G30" s="26">
        <f t="shared" si="1"/>
        <v>0</v>
      </c>
      <c r="H30" s="26">
        <v>16378</v>
      </c>
      <c r="I30" s="26">
        <v>16361.327000000001</v>
      </c>
      <c r="J30" s="26">
        <f t="shared" si="2"/>
        <v>16.672999999998865</v>
      </c>
    </row>
    <row r="31" spans="1:10" x14ac:dyDescent="0.2">
      <c r="A31" s="6" t="s">
        <v>40</v>
      </c>
      <c r="B31" s="26">
        <v>22114</v>
      </c>
      <c r="C31" s="26">
        <v>22572.643</v>
      </c>
      <c r="D31" s="26">
        <f t="shared" si="0"/>
        <v>0</v>
      </c>
      <c r="E31" s="26">
        <v>22114</v>
      </c>
      <c r="F31" s="26">
        <v>22193.284</v>
      </c>
      <c r="G31" s="26">
        <f t="shared" si="1"/>
        <v>0</v>
      </c>
      <c r="H31" s="26">
        <v>26456</v>
      </c>
      <c r="I31" s="26">
        <v>26455.819</v>
      </c>
      <c r="J31" s="26">
        <f t="shared" si="2"/>
        <v>0.18100000000049477</v>
      </c>
    </row>
    <row r="32" spans="1:10" x14ac:dyDescent="0.2">
      <c r="A32" s="6" t="s">
        <v>41</v>
      </c>
      <c r="B32" s="26">
        <v>30538</v>
      </c>
      <c r="C32" s="26">
        <v>30720.39</v>
      </c>
      <c r="D32" s="26">
        <f t="shared" si="0"/>
        <v>0</v>
      </c>
      <c r="E32" s="26">
        <v>30538</v>
      </c>
      <c r="F32" s="26">
        <v>30823.548999999999</v>
      </c>
      <c r="G32" s="26">
        <f t="shared" si="1"/>
        <v>0</v>
      </c>
      <c r="H32" s="26">
        <v>36533</v>
      </c>
      <c r="I32" s="26">
        <v>36553.644</v>
      </c>
      <c r="J32" s="26">
        <f t="shared" si="2"/>
        <v>0</v>
      </c>
    </row>
    <row r="33" spans="1:10" x14ac:dyDescent="0.2">
      <c r="A33" s="6" t="s">
        <v>42</v>
      </c>
      <c r="B33" s="26">
        <v>7258</v>
      </c>
      <c r="C33" s="26">
        <v>7205.1570000000002</v>
      </c>
      <c r="D33" s="26">
        <f t="shared" si="0"/>
        <v>52.842999999999847</v>
      </c>
      <c r="E33" s="26">
        <v>7258</v>
      </c>
      <c r="F33" s="26">
        <v>7505.9880000000003</v>
      </c>
      <c r="G33" s="26">
        <f t="shared" si="1"/>
        <v>0</v>
      </c>
      <c r="H33" s="26">
        <v>7258</v>
      </c>
      <c r="I33" s="26">
        <v>7370.7759999999998</v>
      </c>
      <c r="J33" s="26">
        <f t="shared" si="2"/>
        <v>0</v>
      </c>
    </row>
    <row r="34" spans="1:10" x14ac:dyDescent="0.2">
      <c r="A34" s="6" t="s">
        <v>43</v>
      </c>
      <c r="B34" s="26">
        <v>7258</v>
      </c>
      <c r="C34" s="26">
        <v>7324.7550000000001</v>
      </c>
      <c r="D34" s="26">
        <f t="shared" si="0"/>
        <v>0</v>
      </c>
      <c r="E34" s="26">
        <v>7258</v>
      </c>
      <c r="F34" s="26">
        <v>6494.8440000000001</v>
      </c>
      <c r="G34" s="26">
        <f t="shared" si="1"/>
        <v>763.15599999999995</v>
      </c>
      <c r="H34" s="26">
        <v>7258</v>
      </c>
      <c r="I34" s="26">
        <v>7271.616</v>
      </c>
      <c r="J34" s="26">
        <f t="shared" si="2"/>
        <v>0</v>
      </c>
    </row>
    <row r="35" spans="1:10" x14ac:dyDescent="0.2">
      <c r="A35" s="6" t="s">
        <v>44</v>
      </c>
      <c r="B35" s="26">
        <v>43175</v>
      </c>
      <c r="C35" s="26">
        <v>43939.694000000003</v>
      </c>
      <c r="D35" s="26">
        <f t="shared" si="0"/>
        <v>0</v>
      </c>
      <c r="E35" s="26">
        <v>43175</v>
      </c>
      <c r="F35" s="26">
        <v>42882.040999999997</v>
      </c>
      <c r="G35" s="26">
        <f t="shared" si="1"/>
        <v>292.95900000000256</v>
      </c>
      <c r="H35" s="26">
        <v>51651</v>
      </c>
      <c r="I35" s="26">
        <v>52012.957999999999</v>
      </c>
      <c r="J35" s="26">
        <f t="shared" si="2"/>
        <v>0</v>
      </c>
    </row>
    <row r="36" spans="1:10" x14ac:dyDescent="0.2">
      <c r="A36" s="6" t="s">
        <v>120</v>
      </c>
      <c r="B36" s="26">
        <v>142160</v>
      </c>
      <c r="C36" s="26">
        <v>141819.21600000001</v>
      </c>
      <c r="D36" s="26">
        <f t="shared" si="0"/>
        <v>340.7839999999851</v>
      </c>
      <c r="E36" s="26">
        <v>142160</v>
      </c>
      <c r="F36" s="26">
        <v>141786.12299999999</v>
      </c>
      <c r="G36" s="26">
        <f t="shared" si="1"/>
        <v>373.87700000000768</v>
      </c>
      <c r="H36" s="26">
        <v>142160</v>
      </c>
      <c r="I36" s="26">
        <v>141877.85399999999</v>
      </c>
      <c r="J36" s="26">
        <f t="shared" si="2"/>
        <v>282.14600000000792</v>
      </c>
    </row>
    <row r="37" spans="1:10" x14ac:dyDescent="0.2">
      <c r="A37" s="6" t="s">
        <v>46</v>
      </c>
      <c r="B37" s="26">
        <v>24220</v>
      </c>
      <c r="C37" s="26">
        <v>24794.635000000002</v>
      </c>
      <c r="D37" s="26">
        <f t="shared" si="0"/>
        <v>0</v>
      </c>
      <c r="E37" s="26">
        <v>24220</v>
      </c>
      <c r="F37" s="26">
        <v>25215.599000000002</v>
      </c>
      <c r="G37" s="26">
        <f t="shared" si="1"/>
        <v>0</v>
      </c>
      <c r="H37" s="26">
        <v>28975</v>
      </c>
      <c r="I37" s="26">
        <v>29050.535</v>
      </c>
      <c r="J37" s="26">
        <f t="shared" si="2"/>
        <v>0</v>
      </c>
    </row>
    <row r="38" spans="1:10" x14ac:dyDescent="0.2">
      <c r="A38" s="6" t="s">
        <v>119</v>
      </c>
      <c r="B38" s="26">
        <v>7258</v>
      </c>
      <c r="C38" s="26">
        <v>0</v>
      </c>
      <c r="D38" s="26">
        <f t="shared" si="0"/>
        <v>7258</v>
      </c>
      <c r="E38" s="26">
        <v>7258</v>
      </c>
      <c r="F38" s="26">
        <v>0</v>
      </c>
      <c r="G38" s="26">
        <f t="shared" si="1"/>
        <v>7258</v>
      </c>
      <c r="H38" s="26">
        <v>0</v>
      </c>
      <c r="I38" s="26">
        <v>0</v>
      </c>
      <c r="J38" s="26">
        <f t="shared" si="2"/>
        <v>0</v>
      </c>
    </row>
    <row r="39" spans="1:10" x14ac:dyDescent="0.2">
      <c r="A39" s="6" t="s">
        <v>48</v>
      </c>
      <c r="B39" s="26">
        <v>16849</v>
      </c>
      <c r="C39" s="26">
        <v>17125.048999999999</v>
      </c>
      <c r="D39" s="26">
        <f t="shared" si="0"/>
        <v>0</v>
      </c>
      <c r="E39" s="26">
        <v>16849</v>
      </c>
      <c r="F39" s="26">
        <v>17429.403999999999</v>
      </c>
      <c r="G39" s="26">
        <f t="shared" si="1"/>
        <v>0</v>
      </c>
      <c r="H39" s="26">
        <v>20157</v>
      </c>
      <c r="I39" s="26">
        <v>17067.527000000002</v>
      </c>
      <c r="J39" s="26">
        <f t="shared" si="2"/>
        <v>3089.4729999999981</v>
      </c>
    </row>
    <row r="40" spans="1:10" x14ac:dyDescent="0.2">
      <c r="A40" s="6" t="s">
        <v>49</v>
      </c>
      <c r="B40" s="26">
        <v>12636</v>
      </c>
      <c r="C40" s="26">
        <v>12677.434999999999</v>
      </c>
      <c r="D40" s="26">
        <f t="shared" si="0"/>
        <v>0</v>
      </c>
      <c r="E40" s="26">
        <v>12636</v>
      </c>
      <c r="F40" s="26">
        <v>12913.083000000001</v>
      </c>
      <c r="G40" s="26">
        <f t="shared" si="1"/>
        <v>0</v>
      </c>
      <c r="H40" s="26">
        <v>15117</v>
      </c>
      <c r="I40" s="26">
        <v>12636.018</v>
      </c>
      <c r="J40" s="26">
        <f t="shared" si="2"/>
        <v>2480.982</v>
      </c>
    </row>
    <row r="41" spans="1:10" x14ac:dyDescent="0.2">
      <c r="A41" s="6" t="s">
        <v>50</v>
      </c>
      <c r="B41" s="26">
        <v>14743</v>
      </c>
      <c r="C41" s="26">
        <v>14668.885</v>
      </c>
      <c r="D41" s="26">
        <f t="shared" si="0"/>
        <v>74.114999999999782</v>
      </c>
      <c r="E41" s="26">
        <v>14743</v>
      </c>
      <c r="F41" s="26">
        <v>14731.526</v>
      </c>
      <c r="G41" s="26">
        <f t="shared" si="1"/>
        <v>11.47400000000016</v>
      </c>
      <c r="H41" s="26">
        <v>17637</v>
      </c>
      <c r="I41" s="26">
        <v>14657.382</v>
      </c>
      <c r="J41" s="26">
        <f t="shared" si="2"/>
        <v>2979.6180000000004</v>
      </c>
    </row>
    <row r="42" spans="1:10" x14ac:dyDescent="0.2">
      <c r="A42" s="6" t="s">
        <v>134</v>
      </c>
      <c r="B42" s="26">
        <v>7371</v>
      </c>
      <c r="C42" s="26">
        <v>7282.3620000000001</v>
      </c>
      <c r="D42" s="26">
        <f t="shared" si="0"/>
        <v>88.63799999999992</v>
      </c>
      <c r="E42" s="26">
        <v>7371</v>
      </c>
      <c r="F42" s="26">
        <v>0</v>
      </c>
      <c r="G42" s="26">
        <f t="shared" si="1"/>
        <v>7371</v>
      </c>
      <c r="H42" s="26">
        <v>0</v>
      </c>
      <c r="I42" s="26">
        <v>0</v>
      </c>
      <c r="J42" s="26">
        <f t="shared" si="2"/>
        <v>0</v>
      </c>
    </row>
    <row r="43" spans="1:10" x14ac:dyDescent="0.2">
      <c r="A43" s="6" t="s">
        <v>52</v>
      </c>
      <c r="B43" s="26">
        <v>7258</v>
      </c>
      <c r="C43" s="26">
        <v>7577.56</v>
      </c>
      <c r="D43" s="26">
        <f t="shared" si="0"/>
        <v>0</v>
      </c>
      <c r="E43" s="26">
        <v>7258</v>
      </c>
      <c r="F43" s="26">
        <v>7738.8339999999998</v>
      </c>
      <c r="G43" s="26">
        <f t="shared" si="1"/>
        <v>0</v>
      </c>
      <c r="H43" s="26">
        <v>7258</v>
      </c>
      <c r="I43" s="26">
        <v>7379.5119999999997</v>
      </c>
      <c r="J43" s="26">
        <f t="shared" si="2"/>
        <v>0</v>
      </c>
    </row>
    <row r="44" spans="1:10" x14ac:dyDescent="0.2">
      <c r="A44" s="6" t="s">
        <v>53</v>
      </c>
      <c r="B44" s="26">
        <v>12636</v>
      </c>
      <c r="C44" s="26">
        <v>13232.06</v>
      </c>
      <c r="D44" s="26">
        <f t="shared" si="0"/>
        <v>0</v>
      </c>
      <c r="E44" s="26">
        <v>12636</v>
      </c>
      <c r="F44" s="26">
        <v>12744.818000000001</v>
      </c>
      <c r="G44" s="26">
        <f t="shared" si="1"/>
        <v>0</v>
      </c>
      <c r="H44" s="26">
        <v>15117</v>
      </c>
      <c r="I44" s="26">
        <v>12769.32</v>
      </c>
      <c r="J44" s="26">
        <f t="shared" si="2"/>
        <v>2347.6800000000003</v>
      </c>
    </row>
    <row r="46" spans="1:10" s="2" customFormat="1" x14ac:dyDescent="0.2">
      <c r="A46" s="2" t="s">
        <v>55</v>
      </c>
      <c r="B46" s="31">
        <f t="shared" ref="B46:J46" si="3">SUM(B6:B44)</f>
        <v>1109934</v>
      </c>
      <c r="C46" s="31">
        <f t="shared" si="3"/>
        <v>1047750.1740000001</v>
      </c>
      <c r="D46" s="31">
        <f t="shared" si="3"/>
        <v>68687.903999999995</v>
      </c>
      <c r="E46" s="31">
        <f t="shared" si="3"/>
        <v>1109934</v>
      </c>
      <c r="F46" s="31">
        <f t="shared" si="3"/>
        <v>1068911.3269999998</v>
      </c>
      <c r="G46" s="31">
        <f t="shared" si="3"/>
        <v>53570.542000000016</v>
      </c>
      <c r="H46" s="31">
        <f t="shared" si="3"/>
        <v>1186543</v>
      </c>
      <c r="I46" s="31">
        <f t="shared" si="3"/>
        <v>1160035.439</v>
      </c>
      <c r="J46" s="31">
        <f t="shared" si="3"/>
        <v>29829.928000000007</v>
      </c>
    </row>
    <row r="47" spans="1:10" x14ac:dyDescent="0.2">
      <c r="A47" s="6" t="s">
        <v>133</v>
      </c>
    </row>
    <row r="48" spans="1:10" x14ac:dyDescent="0.2">
      <c r="A48" s="6" t="s">
        <v>132</v>
      </c>
    </row>
    <row r="49" spans="1:1" x14ac:dyDescent="0.2">
      <c r="A49" s="6" t="s">
        <v>340</v>
      </c>
    </row>
    <row r="50" spans="1:1" x14ac:dyDescent="0.2">
      <c r="A50" s="279" t="s">
        <v>389</v>
      </c>
    </row>
  </sheetData>
  <pageMargins left="0.75" right="0.75" top="1" bottom="1" header="0.5" footer="0.5"/>
  <pageSetup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76"/>
  <sheetViews>
    <sheetView zoomScale="60" zoomScaleNormal="60" workbookViewId="0">
      <pane xSplit="1" ySplit="4" topLeftCell="B5" activePane="bottomRight" state="frozen"/>
      <selection pane="topRight" activeCell="B1" sqref="B1"/>
      <selection pane="bottomLeft" activeCell="A5" sqref="A5"/>
      <selection pane="bottomRight"/>
    </sheetView>
  </sheetViews>
  <sheetFormatPr defaultColWidth="7" defaultRowHeight="12.75" x14ac:dyDescent="0.2"/>
  <cols>
    <col min="1" max="1" width="35.28515625" style="85" customWidth="1"/>
    <col min="2" max="5" width="12.28515625" style="85" customWidth="1"/>
    <col min="6" max="6" width="3.7109375" style="85" customWidth="1"/>
    <col min="7" max="7" width="12.28515625" style="85" customWidth="1"/>
    <col min="8" max="8" width="0.7109375" style="85" customWidth="1"/>
    <col min="9" max="12" width="12.85546875" style="85" customWidth="1"/>
    <col min="13" max="13" width="5.85546875" style="85" customWidth="1"/>
    <col min="14" max="16384" width="7" style="84"/>
  </cols>
  <sheetData>
    <row r="1" spans="1:13" x14ac:dyDescent="0.2">
      <c r="A1" s="113" t="s">
        <v>383</v>
      </c>
      <c r="B1" s="104"/>
      <c r="D1" s="104"/>
      <c r="E1" s="104"/>
      <c r="F1" s="104"/>
      <c r="G1" s="104"/>
      <c r="H1" s="104"/>
      <c r="I1" s="104"/>
      <c r="K1" s="104"/>
    </row>
    <row r="2" spans="1:13" x14ac:dyDescent="0.2">
      <c r="A2" s="111"/>
      <c r="C2" s="109" t="s">
        <v>203</v>
      </c>
      <c r="D2" s="104"/>
      <c r="E2" s="110"/>
      <c r="G2" s="110"/>
      <c r="J2" s="109" t="s">
        <v>202</v>
      </c>
      <c r="K2" s="104"/>
      <c r="L2" s="110"/>
      <c r="M2" s="110"/>
    </row>
    <row r="3" spans="1:13" x14ac:dyDescent="0.2">
      <c r="B3" s="108" t="s">
        <v>200</v>
      </c>
      <c r="C3" s="109" t="s">
        <v>199</v>
      </c>
      <c r="D3" s="106" t="s">
        <v>66</v>
      </c>
      <c r="E3" s="105" t="s">
        <v>198</v>
      </c>
      <c r="F3" s="105"/>
      <c r="G3" s="105" t="s">
        <v>201</v>
      </c>
      <c r="H3" s="105"/>
      <c r="I3" s="108" t="s">
        <v>200</v>
      </c>
      <c r="J3" s="107" t="s">
        <v>199</v>
      </c>
      <c r="K3" s="106" t="s">
        <v>66</v>
      </c>
      <c r="L3" s="105" t="s">
        <v>198</v>
      </c>
      <c r="M3" s="105"/>
    </row>
    <row r="4" spans="1:13" x14ac:dyDescent="0.2">
      <c r="A4" s="104" t="s">
        <v>197</v>
      </c>
      <c r="B4" s="101" t="s">
        <v>195</v>
      </c>
      <c r="C4" s="103" t="s">
        <v>196</v>
      </c>
      <c r="D4" s="99" t="s">
        <v>123</v>
      </c>
      <c r="E4" s="98" t="s">
        <v>446</v>
      </c>
      <c r="F4" s="86"/>
      <c r="G4" s="102" t="s">
        <v>463</v>
      </c>
      <c r="H4" s="86"/>
      <c r="I4" s="101" t="s">
        <v>195</v>
      </c>
      <c r="J4" s="100">
        <v>37529</v>
      </c>
      <c r="K4" s="99" t="s">
        <v>123</v>
      </c>
      <c r="L4" s="98" t="s">
        <v>446</v>
      </c>
      <c r="M4" s="86"/>
    </row>
    <row r="5" spans="1:13" x14ac:dyDescent="0.2">
      <c r="C5" s="86" t="s">
        <v>13</v>
      </c>
      <c r="J5" s="86" t="s">
        <v>13</v>
      </c>
    </row>
    <row r="6" spans="1:13" ht="3.6" customHeight="1" x14ac:dyDescent="0.2"/>
    <row r="7" spans="1:13" ht="10.15" customHeight="1" x14ac:dyDescent="0.2">
      <c r="A7" s="94" t="s">
        <v>194</v>
      </c>
      <c r="B7" s="91">
        <v>45283</v>
      </c>
      <c r="C7" s="91">
        <v>44947</v>
      </c>
      <c r="D7" s="91">
        <f>B7-C7</f>
        <v>336</v>
      </c>
      <c r="E7" s="94"/>
      <c r="F7" s="94"/>
      <c r="G7" s="94"/>
      <c r="H7" s="94"/>
      <c r="I7" s="91">
        <v>45281</v>
      </c>
      <c r="J7" s="91">
        <v>45273</v>
      </c>
      <c r="K7" s="91">
        <f>I7-J7</f>
        <v>8</v>
      </c>
      <c r="L7" s="91"/>
      <c r="M7" s="91"/>
    </row>
    <row r="8" spans="1:13" x14ac:dyDescent="0.2">
      <c r="A8" s="94" t="s">
        <v>193</v>
      </c>
      <c r="B8" s="91">
        <v>87408</v>
      </c>
      <c r="C8" s="91">
        <v>87822</v>
      </c>
      <c r="D8" s="91">
        <v>0</v>
      </c>
      <c r="E8" s="94"/>
      <c r="F8" s="94"/>
      <c r="G8" s="91">
        <f>C8-B8</f>
        <v>414</v>
      </c>
      <c r="H8" s="94"/>
      <c r="I8" s="91">
        <v>87402</v>
      </c>
      <c r="J8" s="91">
        <v>87402</v>
      </c>
      <c r="K8" s="91">
        <f>J8-I8</f>
        <v>0</v>
      </c>
    </row>
    <row r="9" spans="1:13" x14ac:dyDescent="0.2">
      <c r="A9" s="94" t="s">
        <v>192</v>
      </c>
      <c r="B9" s="91">
        <v>7372</v>
      </c>
      <c r="C9" s="91">
        <v>0</v>
      </c>
      <c r="D9" s="91">
        <f>B9-C9</f>
        <v>7372</v>
      </c>
      <c r="E9" s="94"/>
      <c r="F9" s="94"/>
      <c r="G9" s="94"/>
      <c r="H9" s="94"/>
      <c r="I9" s="91">
        <v>7371</v>
      </c>
      <c r="J9" s="91">
        <v>0</v>
      </c>
      <c r="K9" s="91">
        <f>I9-J9</f>
        <v>7371</v>
      </c>
    </row>
    <row r="10" spans="1:13" x14ac:dyDescent="0.2">
      <c r="A10" s="94" t="s">
        <v>191</v>
      </c>
      <c r="B10" s="91">
        <v>11584</v>
      </c>
      <c r="C10" s="91">
        <v>11616</v>
      </c>
      <c r="D10" s="91">
        <v>0</v>
      </c>
      <c r="E10" s="94"/>
      <c r="F10" s="94"/>
      <c r="G10" s="91">
        <f>C10-B10</f>
        <v>32</v>
      </c>
      <c r="H10" s="94"/>
      <c r="I10" s="91">
        <v>11583</v>
      </c>
      <c r="J10" s="91">
        <v>11583</v>
      </c>
      <c r="K10" s="91">
        <f>J10-I10</f>
        <v>0</v>
      </c>
    </row>
    <row r="11" spans="1:13" x14ac:dyDescent="0.2">
      <c r="A11" s="94" t="s">
        <v>190</v>
      </c>
      <c r="B11" s="91">
        <v>8425</v>
      </c>
      <c r="C11" s="91">
        <v>8331</v>
      </c>
      <c r="D11" s="91">
        <f>B11-C11</f>
        <v>94</v>
      </c>
      <c r="E11" s="94"/>
      <c r="F11" s="94"/>
      <c r="G11" s="94"/>
      <c r="H11" s="94"/>
      <c r="I11" s="91">
        <v>8424</v>
      </c>
      <c r="J11" s="91">
        <v>8424</v>
      </c>
      <c r="K11" s="91">
        <f>J11-I11</f>
        <v>0</v>
      </c>
    </row>
    <row r="12" spans="1:13" x14ac:dyDescent="0.2">
      <c r="A12" s="94" t="s">
        <v>189</v>
      </c>
      <c r="B12" s="91">
        <v>152700</v>
      </c>
      <c r="C12" s="91">
        <v>152372</v>
      </c>
      <c r="D12" s="91">
        <f>B12-C12</f>
        <v>328</v>
      </c>
      <c r="E12" s="94"/>
      <c r="F12" s="94"/>
      <c r="G12" s="94"/>
      <c r="H12" s="94"/>
      <c r="I12" s="91">
        <v>152691</v>
      </c>
      <c r="J12" s="91">
        <v>95393</v>
      </c>
      <c r="K12" s="91">
        <v>-241</v>
      </c>
      <c r="L12" s="91">
        <v>57539</v>
      </c>
      <c r="M12" s="91"/>
    </row>
    <row r="13" spans="1:13" x14ac:dyDescent="0.2">
      <c r="A13" s="94" t="s">
        <v>188</v>
      </c>
      <c r="B13" s="91">
        <v>25274</v>
      </c>
      <c r="C13" s="91">
        <v>25237</v>
      </c>
      <c r="D13" s="91">
        <f>B13-C13</f>
        <v>37</v>
      </c>
      <c r="E13" s="94"/>
      <c r="F13" s="94"/>
      <c r="G13" s="94"/>
      <c r="H13" s="94"/>
      <c r="I13" s="91">
        <v>25273</v>
      </c>
      <c r="J13" s="91">
        <v>24084</v>
      </c>
      <c r="K13" s="91">
        <f>I13-J13</f>
        <v>1189</v>
      </c>
    </row>
    <row r="14" spans="1:13" x14ac:dyDescent="0.2">
      <c r="A14" s="94" t="s">
        <v>187</v>
      </c>
      <c r="B14" s="91">
        <v>7258</v>
      </c>
      <c r="C14" s="91">
        <v>7369</v>
      </c>
      <c r="D14" s="91">
        <v>0</v>
      </c>
      <c r="E14" s="94"/>
      <c r="F14" s="94"/>
      <c r="G14" s="91">
        <f>C14-B14</f>
        <v>111</v>
      </c>
      <c r="H14" s="94"/>
      <c r="I14" s="91">
        <v>7258</v>
      </c>
      <c r="J14" s="91">
        <v>7258</v>
      </c>
      <c r="K14" s="91">
        <f>J14-I14</f>
        <v>0</v>
      </c>
    </row>
    <row r="15" spans="1:13" x14ac:dyDescent="0.2">
      <c r="A15" s="94" t="s">
        <v>186</v>
      </c>
      <c r="B15" s="91">
        <v>15797</v>
      </c>
      <c r="C15" s="91">
        <v>15922</v>
      </c>
      <c r="D15" s="91">
        <v>0</v>
      </c>
      <c r="E15" s="94"/>
      <c r="F15" s="94"/>
      <c r="G15" s="91">
        <f>C15-B15</f>
        <v>125</v>
      </c>
      <c r="H15" s="94"/>
      <c r="I15" s="91">
        <v>15796</v>
      </c>
      <c r="J15" s="91">
        <v>15796</v>
      </c>
      <c r="K15" s="91">
        <f>J15-I15</f>
        <v>0</v>
      </c>
    </row>
    <row r="16" spans="1:13" x14ac:dyDescent="0.2">
      <c r="A16" s="94" t="s">
        <v>185</v>
      </c>
      <c r="B16" s="91">
        <v>7258</v>
      </c>
      <c r="C16" s="91">
        <v>7271</v>
      </c>
      <c r="D16" s="91">
        <v>0</v>
      </c>
      <c r="E16" s="94"/>
      <c r="F16" s="94"/>
      <c r="G16" s="91">
        <f>C16-B16</f>
        <v>13</v>
      </c>
      <c r="H16" s="94"/>
      <c r="I16" s="91">
        <v>7258</v>
      </c>
      <c r="J16" s="91">
        <v>13</v>
      </c>
      <c r="K16" s="91">
        <v>0</v>
      </c>
      <c r="L16" s="91">
        <v>7245</v>
      </c>
      <c r="M16" s="91"/>
    </row>
    <row r="17" spans="1:13" x14ac:dyDescent="0.2">
      <c r="A17" s="94" t="s">
        <v>184</v>
      </c>
      <c r="B17" s="91">
        <v>185346</v>
      </c>
      <c r="C17" s="91">
        <v>181708</v>
      </c>
      <c r="D17" s="91">
        <f>B17-C17</f>
        <v>3638</v>
      </c>
      <c r="E17" s="94"/>
      <c r="F17" s="94"/>
      <c r="G17" s="94"/>
      <c r="H17" s="94"/>
      <c r="I17" s="91">
        <v>185335</v>
      </c>
      <c r="J17" s="91">
        <v>185335</v>
      </c>
      <c r="K17" s="91">
        <f>J17-I17</f>
        <v>0</v>
      </c>
    </row>
    <row r="18" spans="1:13" x14ac:dyDescent="0.2">
      <c r="A18" s="94" t="s">
        <v>183</v>
      </c>
      <c r="B18" s="91">
        <v>11584</v>
      </c>
      <c r="C18" s="91">
        <v>11584</v>
      </c>
      <c r="D18" s="91">
        <f>B18-C18</f>
        <v>0</v>
      </c>
      <c r="E18" s="94"/>
      <c r="F18" s="94"/>
      <c r="G18" s="94"/>
      <c r="H18" s="94"/>
      <c r="I18" s="91">
        <v>11583</v>
      </c>
      <c r="J18" s="91">
        <v>0</v>
      </c>
      <c r="K18" s="91">
        <v>0</v>
      </c>
      <c r="L18" s="91">
        <v>11583</v>
      </c>
      <c r="M18" s="91"/>
    </row>
    <row r="19" spans="1:13" x14ac:dyDescent="0.2">
      <c r="A19" s="94" t="s">
        <v>182</v>
      </c>
      <c r="B19" s="91">
        <v>27381</v>
      </c>
      <c r="C19" s="91">
        <v>28455</v>
      </c>
      <c r="D19" s="91">
        <v>0</v>
      </c>
      <c r="E19" s="94"/>
      <c r="F19" s="94"/>
      <c r="G19" s="91">
        <f>C19-B19</f>
        <v>1074</v>
      </c>
      <c r="H19" s="94"/>
      <c r="I19" s="91">
        <v>27379</v>
      </c>
      <c r="J19" s="91">
        <v>27379</v>
      </c>
      <c r="K19" s="91">
        <f>J19-I19</f>
        <v>0</v>
      </c>
    </row>
    <row r="20" spans="1:13" x14ac:dyDescent="0.2">
      <c r="A20" s="85" t="s">
        <v>181</v>
      </c>
      <c r="B20" s="91">
        <v>9478</v>
      </c>
      <c r="C20" s="91">
        <v>9573</v>
      </c>
      <c r="D20" s="91">
        <v>0</v>
      </c>
      <c r="E20" s="94"/>
      <c r="F20" s="94"/>
      <c r="G20" s="91">
        <f>C20-B20</f>
        <v>95</v>
      </c>
      <c r="H20" s="94"/>
      <c r="I20" s="91">
        <v>9477</v>
      </c>
      <c r="J20" s="91">
        <v>9477</v>
      </c>
      <c r="K20" s="91">
        <f>J20-I20</f>
        <v>0</v>
      </c>
    </row>
    <row r="21" spans="1:13" x14ac:dyDescent="0.2">
      <c r="A21" s="94" t="s">
        <v>180</v>
      </c>
      <c r="B21" s="91">
        <v>7258</v>
      </c>
      <c r="C21" s="91">
        <v>0</v>
      </c>
      <c r="D21" s="91">
        <f>B21-C21</f>
        <v>7258</v>
      </c>
      <c r="E21" s="94"/>
      <c r="F21" s="94"/>
      <c r="G21" s="94"/>
      <c r="H21" s="94"/>
      <c r="I21" s="91">
        <v>7258</v>
      </c>
      <c r="J21" s="91">
        <v>0</v>
      </c>
      <c r="K21" s="91">
        <f>I21-J21</f>
        <v>7258</v>
      </c>
    </row>
    <row r="22" spans="1:13" x14ac:dyDescent="0.2">
      <c r="A22" s="94" t="s">
        <v>179</v>
      </c>
      <c r="B22" s="91">
        <v>50549</v>
      </c>
      <c r="C22" s="91">
        <v>55924</v>
      </c>
      <c r="D22" s="91">
        <v>0</v>
      </c>
      <c r="E22" s="94"/>
      <c r="F22" s="94"/>
      <c r="G22" s="91">
        <f>C22-B22</f>
        <v>5375</v>
      </c>
      <c r="H22" s="94"/>
      <c r="I22" s="91">
        <v>50546</v>
      </c>
      <c r="J22" s="91">
        <v>50122</v>
      </c>
      <c r="K22" s="91">
        <f>I22-J22</f>
        <v>424</v>
      </c>
    </row>
    <row r="23" spans="1:13" x14ac:dyDescent="0.2">
      <c r="A23" s="94" t="s">
        <v>178</v>
      </c>
      <c r="B23" s="91">
        <v>12637</v>
      </c>
      <c r="C23" s="91">
        <v>12755</v>
      </c>
      <c r="D23" s="91">
        <v>0</v>
      </c>
      <c r="E23" s="94"/>
      <c r="F23" s="94"/>
      <c r="G23" s="91">
        <f>C23-B23</f>
        <v>118</v>
      </c>
      <c r="H23" s="94"/>
      <c r="I23" s="91">
        <v>12636</v>
      </c>
      <c r="J23" s="91">
        <v>12636</v>
      </c>
      <c r="K23" s="91">
        <f>I23-J23</f>
        <v>0</v>
      </c>
    </row>
    <row r="24" spans="1:13" x14ac:dyDescent="0.2">
      <c r="A24" s="94" t="s">
        <v>177</v>
      </c>
      <c r="B24" s="91">
        <v>7258</v>
      </c>
      <c r="C24" s="91">
        <v>0</v>
      </c>
      <c r="D24" s="91">
        <f>B24-C24</f>
        <v>7258</v>
      </c>
      <c r="E24" s="94"/>
      <c r="F24" s="94"/>
      <c r="G24" s="94"/>
      <c r="H24" s="94"/>
      <c r="I24" s="91">
        <v>7258</v>
      </c>
      <c r="J24" s="91">
        <v>0</v>
      </c>
      <c r="K24" s="91">
        <f>I24-J24</f>
        <v>7258</v>
      </c>
    </row>
    <row r="25" spans="1:13" x14ac:dyDescent="0.2">
      <c r="A25" s="94" t="s">
        <v>176</v>
      </c>
      <c r="B25" s="91">
        <v>10531</v>
      </c>
      <c r="C25" s="91">
        <v>10675</v>
      </c>
      <c r="D25" s="91">
        <v>0</v>
      </c>
      <c r="E25" s="94"/>
      <c r="F25" s="94"/>
      <c r="G25" s="91">
        <f>C25-B25</f>
        <v>144</v>
      </c>
      <c r="H25" s="94"/>
      <c r="I25" s="91">
        <v>10530</v>
      </c>
      <c r="J25" s="91">
        <v>10530</v>
      </c>
      <c r="K25" s="91">
        <f>J25-I25</f>
        <v>0</v>
      </c>
    </row>
    <row r="26" spans="1:13" x14ac:dyDescent="0.2">
      <c r="A26" s="94" t="s">
        <v>175</v>
      </c>
      <c r="B26" s="91">
        <v>8425</v>
      </c>
      <c r="C26" s="91">
        <v>0</v>
      </c>
      <c r="D26" s="91">
        <v>0</v>
      </c>
      <c r="E26" s="94">
        <v>8425</v>
      </c>
      <c r="F26" s="94"/>
      <c r="G26" s="94"/>
      <c r="H26" s="94"/>
      <c r="I26" s="91">
        <v>8424</v>
      </c>
      <c r="J26" s="91">
        <v>8424</v>
      </c>
      <c r="K26" s="91">
        <f>J26-I26</f>
        <v>0</v>
      </c>
    </row>
    <row r="27" spans="1:13" x14ac:dyDescent="0.2">
      <c r="A27" s="94" t="s">
        <v>174</v>
      </c>
      <c r="B27" s="91">
        <v>11584</v>
      </c>
      <c r="C27" s="91">
        <v>0</v>
      </c>
      <c r="D27" s="91">
        <v>0</v>
      </c>
      <c r="E27" s="94">
        <v>11584</v>
      </c>
      <c r="F27" s="94"/>
      <c r="G27" s="94"/>
      <c r="H27" s="94"/>
      <c r="I27" s="91">
        <v>11583</v>
      </c>
      <c r="J27" s="91">
        <v>0</v>
      </c>
      <c r="K27" s="95">
        <f>(L27+J27)-I27</f>
        <v>0</v>
      </c>
      <c r="L27" s="91">
        <v>11583</v>
      </c>
      <c r="M27" s="91"/>
    </row>
    <row r="28" spans="1:13" x14ac:dyDescent="0.2">
      <c r="A28" s="94" t="s">
        <v>173</v>
      </c>
      <c r="B28" s="91">
        <v>7258</v>
      </c>
      <c r="C28" s="91">
        <v>6435</v>
      </c>
      <c r="D28" s="91">
        <f>B28-C28</f>
        <v>823</v>
      </c>
      <c r="E28" s="94"/>
      <c r="F28" s="94"/>
      <c r="G28" s="94"/>
      <c r="H28" s="94"/>
      <c r="I28" s="91">
        <v>7258</v>
      </c>
      <c r="J28" s="91">
        <v>5885</v>
      </c>
      <c r="K28" s="91">
        <f>I28-J28</f>
        <v>1373</v>
      </c>
    </row>
    <row r="29" spans="1:13" x14ac:dyDescent="0.2">
      <c r="A29" s="94" t="s">
        <v>172</v>
      </c>
      <c r="B29" s="91">
        <v>10531</v>
      </c>
      <c r="C29" s="91">
        <v>10321</v>
      </c>
      <c r="D29" s="91">
        <f>B29-C29</f>
        <v>210</v>
      </c>
      <c r="E29" s="94"/>
      <c r="F29" s="94"/>
      <c r="G29" s="94"/>
      <c r="H29" s="94"/>
      <c r="I29" s="91">
        <v>10530</v>
      </c>
      <c r="J29" s="91">
        <v>10530</v>
      </c>
      <c r="K29" s="91">
        <f>J29-I29</f>
        <v>0</v>
      </c>
    </row>
    <row r="30" spans="1:13" x14ac:dyDescent="0.2">
      <c r="A30" s="94" t="s">
        <v>171</v>
      </c>
      <c r="B30" s="91">
        <v>12637</v>
      </c>
      <c r="C30" s="91">
        <v>12667</v>
      </c>
      <c r="D30" s="91">
        <v>0</v>
      </c>
      <c r="E30" s="94"/>
      <c r="F30" s="94"/>
      <c r="G30" s="91">
        <f>C30-B30</f>
        <v>30</v>
      </c>
      <c r="H30" s="94"/>
      <c r="I30" s="91">
        <v>12636</v>
      </c>
      <c r="J30" s="91">
        <v>11631</v>
      </c>
      <c r="K30" s="91">
        <f>I30-J30</f>
        <v>1005</v>
      </c>
    </row>
    <row r="31" spans="1:13" x14ac:dyDescent="0.2">
      <c r="A31" s="96" t="s">
        <v>464</v>
      </c>
      <c r="B31" s="91">
        <v>7258</v>
      </c>
      <c r="C31" s="91">
        <v>7258</v>
      </c>
      <c r="D31" s="91">
        <f>B31-C31</f>
        <v>0</v>
      </c>
      <c r="E31" s="94"/>
      <c r="F31" s="94"/>
      <c r="G31" s="94"/>
      <c r="H31" s="94"/>
      <c r="I31" s="91">
        <v>7258</v>
      </c>
      <c r="J31" s="91">
        <v>7258</v>
      </c>
      <c r="K31" s="91">
        <f>J31-I31</f>
        <v>0</v>
      </c>
    </row>
    <row r="32" spans="1:13" x14ac:dyDescent="0.2">
      <c r="A32" s="94" t="s">
        <v>170</v>
      </c>
      <c r="B32" s="91">
        <v>13690</v>
      </c>
      <c r="C32" s="91">
        <v>14146</v>
      </c>
      <c r="D32" s="91">
        <v>0</v>
      </c>
      <c r="E32" s="94"/>
      <c r="F32" s="94"/>
      <c r="G32" s="91">
        <f>C32-B32</f>
        <v>456</v>
      </c>
      <c r="H32" s="94"/>
      <c r="I32" s="91">
        <v>13690</v>
      </c>
      <c r="J32" s="91">
        <v>13555</v>
      </c>
      <c r="K32" s="91">
        <f>I32-J32</f>
        <v>135</v>
      </c>
    </row>
    <row r="33" spans="1:13" x14ac:dyDescent="0.2">
      <c r="A33" s="94" t="s">
        <v>169</v>
      </c>
      <c r="B33" s="91">
        <v>22115</v>
      </c>
      <c r="C33" s="91">
        <v>22103</v>
      </c>
      <c r="D33" s="91">
        <f>B33-C33</f>
        <v>12</v>
      </c>
      <c r="E33" s="94"/>
      <c r="F33" s="94"/>
      <c r="G33" s="94"/>
      <c r="H33" s="94"/>
      <c r="I33" s="91">
        <v>22114</v>
      </c>
      <c r="J33" s="91">
        <v>22114</v>
      </c>
      <c r="K33" s="91">
        <f>J33-I33</f>
        <v>0</v>
      </c>
    </row>
    <row r="34" spans="1:13" x14ac:dyDescent="0.2">
      <c r="A34" s="94" t="s">
        <v>168</v>
      </c>
      <c r="B34" s="91">
        <v>30540</v>
      </c>
      <c r="C34" s="91">
        <v>30588</v>
      </c>
      <c r="D34" s="91">
        <v>0</v>
      </c>
      <c r="E34" s="94"/>
      <c r="F34" s="94"/>
      <c r="G34" s="91">
        <f>C34-B34</f>
        <v>48</v>
      </c>
      <c r="H34" s="94"/>
      <c r="I34" s="91">
        <v>30538</v>
      </c>
      <c r="J34" s="91">
        <v>30493</v>
      </c>
      <c r="K34" s="91">
        <f>I34-J34</f>
        <v>45</v>
      </c>
    </row>
    <row r="35" spans="1:13" x14ac:dyDescent="0.2">
      <c r="A35" s="94" t="s">
        <v>167</v>
      </c>
      <c r="B35" s="91">
        <v>7258</v>
      </c>
      <c r="C35" s="91">
        <v>7447</v>
      </c>
      <c r="D35" s="91">
        <v>0</v>
      </c>
      <c r="E35" s="94"/>
      <c r="F35" s="94"/>
      <c r="G35" s="91">
        <f>C35-B35</f>
        <v>189</v>
      </c>
      <c r="H35" s="94"/>
      <c r="I35" s="91">
        <v>7258</v>
      </c>
      <c r="J35" s="91">
        <v>7258</v>
      </c>
      <c r="K35" s="91">
        <f>J35-I35</f>
        <v>0</v>
      </c>
    </row>
    <row r="36" spans="1:13" x14ac:dyDescent="0.2">
      <c r="A36" s="94" t="s">
        <v>166</v>
      </c>
      <c r="B36" s="91">
        <v>7258</v>
      </c>
      <c r="C36" s="91">
        <v>7319</v>
      </c>
      <c r="D36" s="91">
        <v>0</v>
      </c>
      <c r="E36" s="94"/>
      <c r="F36" s="94"/>
      <c r="G36" s="91">
        <f>C36-B36</f>
        <v>61</v>
      </c>
      <c r="H36" s="94"/>
      <c r="I36" s="91">
        <v>7258</v>
      </c>
      <c r="J36" s="91">
        <v>7187</v>
      </c>
      <c r="K36" s="91">
        <f>I36-J36</f>
        <v>71</v>
      </c>
    </row>
    <row r="37" spans="1:13" x14ac:dyDescent="0.2">
      <c r="A37" s="94" t="s">
        <v>165</v>
      </c>
      <c r="B37" s="91">
        <v>43177</v>
      </c>
      <c r="C37" s="91">
        <v>43309</v>
      </c>
      <c r="D37" s="91">
        <v>0</v>
      </c>
      <c r="E37" s="94"/>
      <c r="F37" s="94"/>
      <c r="G37" s="91">
        <f>C37-B37</f>
        <v>132</v>
      </c>
      <c r="H37" s="94"/>
      <c r="I37" s="91">
        <v>43175</v>
      </c>
      <c r="J37" s="91">
        <v>43175</v>
      </c>
      <c r="K37" s="91">
        <f>J37-I37</f>
        <v>0</v>
      </c>
    </row>
    <row r="38" spans="1:13" x14ac:dyDescent="0.2">
      <c r="A38" s="94" t="s">
        <v>164</v>
      </c>
      <c r="B38" s="91">
        <v>142169</v>
      </c>
      <c r="C38" s="91">
        <v>92470</v>
      </c>
      <c r="D38" s="91">
        <v>0</v>
      </c>
      <c r="E38" s="94">
        <v>49709</v>
      </c>
      <c r="F38" s="94"/>
      <c r="G38" s="91">
        <f>(C38+E38)-B38</f>
        <v>10</v>
      </c>
      <c r="H38" s="94"/>
      <c r="I38" s="91">
        <v>142160</v>
      </c>
      <c r="J38" s="91">
        <v>73077</v>
      </c>
      <c r="K38" s="91">
        <f>I38-(J38+L38)</f>
        <v>4963</v>
      </c>
      <c r="L38" s="91">
        <v>64120</v>
      </c>
      <c r="M38" s="91"/>
    </row>
    <row r="39" spans="1:13" x14ac:dyDescent="0.2">
      <c r="A39" s="94" t="s">
        <v>163</v>
      </c>
      <c r="B39" s="91">
        <v>24221</v>
      </c>
      <c r="C39" s="91">
        <v>24990</v>
      </c>
      <c r="D39" s="91">
        <v>0</v>
      </c>
      <c r="E39" s="94"/>
      <c r="F39" s="94"/>
      <c r="G39" s="91">
        <f>C39-B39</f>
        <v>769</v>
      </c>
      <c r="H39" s="94"/>
      <c r="I39" s="91">
        <v>24220</v>
      </c>
      <c r="J39" s="91">
        <v>24219</v>
      </c>
      <c r="K39" s="91">
        <f>I39-J39</f>
        <v>1</v>
      </c>
    </row>
    <row r="40" spans="1:13" x14ac:dyDescent="0.2">
      <c r="A40" s="94" t="s">
        <v>162</v>
      </c>
      <c r="B40" s="91">
        <v>7258</v>
      </c>
      <c r="C40" s="91">
        <v>0</v>
      </c>
      <c r="D40" s="91">
        <v>0</v>
      </c>
      <c r="E40" s="94">
        <v>7258</v>
      </c>
      <c r="F40" s="94"/>
      <c r="G40" s="94"/>
      <c r="H40" s="94"/>
      <c r="I40" s="94">
        <v>7258</v>
      </c>
      <c r="J40" s="91">
        <v>0</v>
      </c>
      <c r="K40" s="91">
        <v>0</v>
      </c>
      <c r="L40" s="91">
        <v>7258</v>
      </c>
      <c r="M40" s="91"/>
    </row>
    <row r="41" spans="1:13" x14ac:dyDescent="0.2">
      <c r="A41" s="94" t="s">
        <v>161</v>
      </c>
      <c r="B41" s="91">
        <v>16850</v>
      </c>
      <c r="C41" s="91">
        <v>17365</v>
      </c>
      <c r="D41" s="91">
        <v>0</v>
      </c>
      <c r="E41" s="94"/>
      <c r="F41" s="94"/>
      <c r="G41" s="91">
        <f>C41-B41</f>
        <v>515</v>
      </c>
      <c r="H41" s="94"/>
      <c r="I41" s="91">
        <v>16849</v>
      </c>
      <c r="J41" s="91">
        <v>16849</v>
      </c>
      <c r="K41" s="91">
        <f>J41-I41</f>
        <v>0</v>
      </c>
    </row>
    <row r="42" spans="1:13" x14ac:dyDescent="0.2">
      <c r="A42" s="94" t="s">
        <v>160</v>
      </c>
      <c r="B42" s="91">
        <v>12637</v>
      </c>
      <c r="C42" s="91">
        <v>12215</v>
      </c>
      <c r="D42" s="91">
        <f>B42-C42</f>
        <v>422</v>
      </c>
      <c r="E42" s="94"/>
      <c r="F42" s="94"/>
      <c r="G42" s="94"/>
      <c r="H42" s="94"/>
      <c r="I42" s="91">
        <v>12636</v>
      </c>
      <c r="J42" s="91">
        <v>12636</v>
      </c>
      <c r="K42" s="91">
        <f>J42-I42</f>
        <v>0</v>
      </c>
    </row>
    <row r="43" spans="1:13" x14ac:dyDescent="0.2">
      <c r="A43" s="94" t="s">
        <v>159</v>
      </c>
      <c r="B43" s="91">
        <v>14743</v>
      </c>
      <c r="C43" s="91">
        <v>14812</v>
      </c>
      <c r="D43" s="91">
        <v>0</v>
      </c>
      <c r="E43" s="94"/>
      <c r="F43" s="94"/>
      <c r="G43" s="91">
        <f>C43-B43</f>
        <v>69</v>
      </c>
      <c r="H43" s="94"/>
      <c r="I43" s="91">
        <v>14743</v>
      </c>
      <c r="J43" s="91">
        <v>69</v>
      </c>
      <c r="K43" s="91">
        <f>I43-(L43+J43)</f>
        <v>430</v>
      </c>
      <c r="L43" s="91">
        <v>14244</v>
      </c>
      <c r="M43" s="91"/>
    </row>
    <row r="44" spans="1:13" x14ac:dyDescent="0.2">
      <c r="A44" s="94" t="s">
        <v>158</v>
      </c>
      <c r="B44" s="91">
        <v>7372</v>
      </c>
      <c r="C44" s="91">
        <v>7402</v>
      </c>
      <c r="D44" s="91">
        <v>0</v>
      </c>
      <c r="E44" s="94"/>
      <c r="F44" s="94"/>
      <c r="G44" s="91">
        <f>C44-B44</f>
        <v>30</v>
      </c>
      <c r="H44" s="94"/>
      <c r="I44" s="91">
        <v>7371</v>
      </c>
      <c r="J44" s="91">
        <v>7371</v>
      </c>
      <c r="K44" s="91">
        <f>J44-I44</f>
        <v>0</v>
      </c>
    </row>
    <row r="45" spans="1:13" x14ac:dyDescent="0.2">
      <c r="A45" s="94" t="s">
        <v>157</v>
      </c>
      <c r="B45" s="91">
        <v>7258</v>
      </c>
      <c r="C45" s="91">
        <v>7323</v>
      </c>
      <c r="D45" s="91">
        <v>0</v>
      </c>
      <c r="E45" s="94"/>
      <c r="F45" s="94"/>
      <c r="G45" s="91">
        <f>C45-B45</f>
        <v>65</v>
      </c>
      <c r="H45" s="94"/>
      <c r="I45" s="91">
        <v>7258</v>
      </c>
      <c r="J45" s="91">
        <v>7258</v>
      </c>
      <c r="K45" s="91">
        <f>J45-I45</f>
        <v>0</v>
      </c>
    </row>
    <row r="46" spans="1:13" x14ac:dyDescent="0.2">
      <c r="A46" s="94" t="s">
        <v>156</v>
      </c>
      <c r="B46" s="91">
        <v>12637</v>
      </c>
      <c r="C46" s="91">
        <v>12777</v>
      </c>
      <c r="D46" s="91">
        <v>0</v>
      </c>
      <c r="E46" s="94"/>
      <c r="F46" s="94"/>
      <c r="G46" s="91">
        <f>C46-B46</f>
        <v>140</v>
      </c>
      <c r="H46" s="94"/>
      <c r="I46" s="91">
        <v>12636</v>
      </c>
      <c r="J46" s="91">
        <v>12636</v>
      </c>
      <c r="K46" s="91">
        <f>J46-I46</f>
        <v>0</v>
      </c>
    </row>
    <row r="47" spans="1:13" x14ac:dyDescent="0.2">
      <c r="A47" s="94" t="s">
        <v>118</v>
      </c>
      <c r="B47" s="91">
        <v>-62</v>
      </c>
      <c r="C47" s="91"/>
      <c r="D47" s="91"/>
      <c r="E47" s="94"/>
      <c r="F47" s="94"/>
      <c r="G47" s="94"/>
      <c r="H47" s="94"/>
      <c r="I47" s="91">
        <v>3</v>
      </c>
      <c r="J47" s="85">
        <v>3</v>
      </c>
      <c r="K47" s="91">
        <v>0</v>
      </c>
    </row>
    <row r="48" spans="1:13" x14ac:dyDescent="0.2">
      <c r="A48" s="94" t="s">
        <v>155</v>
      </c>
      <c r="B48" s="91">
        <f>SUM(B5:B47)</f>
        <v>1117195</v>
      </c>
      <c r="C48" s="91">
        <f>SUM(C7:C47)</f>
        <v>1022508</v>
      </c>
      <c r="D48" s="91">
        <f>SUM(D7:D47)</f>
        <v>27788</v>
      </c>
      <c r="E48" s="94">
        <f>SUM(E7:E47)</f>
        <v>76976</v>
      </c>
      <c r="F48" s="94"/>
      <c r="G48" s="94">
        <f>SUM(G7:G47)</f>
        <v>10015</v>
      </c>
      <c r="H48" s="94"/>
      <c r="I48" s="91">
        <f>SUM(I7:I47)</f>
        <v>1117195</v>
      </c>
      <c r="J48" s="91">
        <f>SUM(J7:J47)</f>
        <v>912333</v>
      </c>
      <c r="K48" s="91">
        <f>SUM(K7:K47)</f>
        <v>31290</v>
      </c>
      <c r="L48" s="94">
        <f>SUM(L7:L47)</f>
        <v>173572</v>
      </c>
      <c r="M48" s="94"/>
    </row>
    <row r="49" spans="1:13" x14ac:dyDescent="0.2">
      <c r="A49" s="94" t="s">
        <v>466</v>
      </c>
      <c r="B49" s="91"/>
      <c r="C49" s="91">
        <v>27788</v>
      </c>
      <c r="E49" s="94"/>
      <c r="F49" s="94"/>
      <c r="G49" s="94"/>
      <c r="H49" s="94"/>
      <c r="I49" s="91"/>
      <c r="J49" s="91">
        <v>31290</v>
      </c>
      <c r="K49" s="95"/>
    </row>
    <row r="50" spans="1:13" ht="3" customHeight="1" x14ac:dyDescent="0.2">
      <c r="A50" s="94"/>
      <c r="B50" s="91"/>
      <c r="C50" s="91"/>
      <c r="D50" s="95"/>
      <c r="E50" s="94"/>
      <c r="F50" s="94"/>
      <c r="G50" s="94"/>
      <c r="H50" s="94"/>
      <c r="I50" s="91"/>
    </row>
    <row r="51" spans="1:13" x14ac:dyDescent="0.2">
      <c r="A51" s="94" t="s">
        <v>154</v>
      </c>
      <c r="B51" s="91"/>
      <c r="C51" s="91"/>
      <c r="D51" s="95"/>
      <c r="E51" s="94"/>
      <c r="F51" s="94"/>
      <c r="G51" s="94"/>
      <c r="H51" s="94"/>
      <c r="I51" s="91"/>
    </row>
    <row r="52" spans="1:13" x14ac:dyDescent="0.2">
      <c r="A52" s="96" t="s">
        <v>465</v>
      </c>
      <c r="B52" s="91">
        <v>105788</v>
      </c>
      <c r="C52" s="91">
        <v>98653</v>
      </c>
      <c r="D52" s="91">
        <f>C52-B52</f>
        <v>-7135</v>
      </c>
      <c r="E52" s="94"/>
      <c r="F52" s="94"/>
      <c r="G52" s="94"/>
      <c r="H52" s="94"/>
      <c r="I52" s="91">
        <v>137788</v>
      </c>
      <c r="J52" s="91">
        <v>108235</v>
      </c>
      <c r="K52" s="91">
        <f>I52-J52</f>
        <v>29553</v>
      </c>
    </row>
    <row r="53" spans="1:13" x14ac:dyDescent="0.2">
      <c r="A53" s="90" t="s">
        <v>153</v>
      </c>
      <c r="B53" s="91">
        <v>2954</v>
      </c>
      <c r="C53" s="91">
        <v>2954</v>
      </c>
      <c r="D53" s="91">
        <f>C53-B53</f>
        <v>0</v>
      </c>
      <c r="E53" s="94"/>
      <c r="F53" s="94"/>
      <c r="G53" s="94"/>
      <c r="H53" s="94"/>
      <c r="I53" s="91">
        <v>2954</v>
      </c>
      <c r="J53" s="91">
        <v>2954</v>
      </c>
      <c r="K53" s="91">
        <f>J53-I53</f>
        <v>0</v>
      </c>
    </row>
    <row r="54" spans="1:13" x14ac:dyDescent="0.2">
      <c r="A54" s="89" t="s">
        <v>152</v>
      </c>
      <c r="B54" s="91"/>
      <c r="C54" s="91"/>
      <c r="D54" s="91"/>
      <c r="E54" s="94"/>
      <c r="F54" s="94"/>
      <c r="G54" s="94"/>
      <c r="H54" s="94"/>
      <c r="I54" s="91"/>
      <c r="J54" s="91"/>
      <c r="K54" s="91"/>
    </row>
    <row r="55" spans="1:13" x14ac:dyDescent="0.2">
      <c r="A55" s="89" t="s">
        <v>151</v>
      </c>
      <c r="B55" s="91">
        <v>10300</v>
      </c>
      <c r="C55" s="91">
        <v>9522</v>
      </c>
      <c r="D55" s="91">
        <f>C55-B55</f>
        <v>-778</v>
      </c>
      <c r="E55" s="94"/>
      <c r="F55" s="94"/>
      <c r="G55" s="94"/>
      <c r="H55" s="94"/>
      <c r="I55" s="91">
        <v>10300</v>
      </c>
      <c r="J55" s="91">
        <v>9439</v>
      </c>
      <c r="K55" s="91">
        <f>I55-J55</f>
        <v>861</v>
      </c>
    </row>
    <row r="56" spans="1:13" x14ac:dyDescent="0.2">
      <c r="A56" s="89" t="s">
        <v>150</v>
      </c>
      <c r="B56" s="91"/>
      <c r="C56" s="91"/>
      <c r="D56" s="91"/>
      <c r="E56" s="94"/>
      <c r="F56" s="94"/>
      <c r="G56" s="94"/>
      <c r="H56" s="94"/>
      <c r="I56" s="91"/>
      <c r="J56" s="91"/>
      <c r="K56" s="91"/>
    </row>
    <row r="57" spans="1:13" x14ac:dyDescent="0.2">
      <c r="A57" s="96" t="s">
        <v>467</v>
      </c>
      <c r="B57" s="91">
        <v>17656</v>
      </c>
      <c r="C57" s="91">
        <v>17656</v>
      </c>
      <c r="D57" s="91">
        <f>C57-B57</f>
        <v>0</v>
      </c>
      <c r="E57" s="94"/>
      <c r="F57" s="94"/>
      <c r="G57" s="94"/>
      <c r="H57" s="94"/>
      <c r="I57" s="91">
        <v>13656</v>
      </c>
      <c r="J57" s="91">
        <v>13656</v>
      </c>
      <c r="K57" s="91">
        <f>J57-I57</f>
        <v>0</v>
      </c>
    </row>
    <row r="58" spans="1:13" x14ac:dyDescent="0.2">
      <c r="A58" s="96" t="s">
        <v>468</v>
      </c>
      <c r="B58" s="91">
        <v>7090</v>
      </c>
      <c r="C58" s="91">
        <v>7090</v>
      </c>
      <c r="D58" s="91">
        <f>C58-B58</f>
        <v>0</v>
      </c>
      <c r="E58" s="94"/>
      <c r="F58" s="94"/>
      <c r="G58" s="94"/>
      <c r="H58" s="94"/>
      <c r="I58" s="91">
        <v>7090</v>
      </c>
      <c r="J58" s="91">
        <v>7090</v>
      </c>
      <c r="K58" s="91">
        <f>J58-I58</f>
        <v>0</v>
      </c>
    </row>
    <row r="59" spans="1:13" x14ac:dyDescent="0.2">
      <c r="A59" s="94" t="s">
        <v>149</v>
      </c>
      <c r="B59" s="91">
        <f>SUM(B52:B58)</f>
        <v>143788</v>
      </c>
      <c r="C59" s="91">
        <f>SUM(C52:C58)</f>
        <v>135875</v>
      </c>
      <c r="D59" s="91">
        <f>C59-B59</f>
        <v>-7913</v>
      </c>
      <c r="E59" s="94"/>
      <c r="F59" s="94"/>
      <c r="G59" s="94"/>
      <c r="H59" s="94"/>
      <c r="I59" s="91">
        <f>SUM(I52:I58)</f>
        <v>171788</v>
      </c>
      <c r="J59" s="91">
        <f>SUM(J52:J58)</f>
        <v>141374</v>
      </c>
      <c r="K59" s="91">
        <f>I59-J59</f>
        <v>30414</v>
      </c>
    </row>
    <row r="60" spans="1:13" ht="9" customHeight="1" x14ac:dyDescent="0.2">
      <c r="A60" s="97"/>
      <c r="B60" s="91"/>
      <c r="C60" s="91"/>
      <c r="D60" s="95"/>
      <c r="E60" s="97"/>
      <c r="F60" s="97"/>
      <c r="G60" s="97"/>
      <c r="H60" s="97"/>
    </row>
    <row r="61" spans="1:13" x14ac:dyDescent="0.2">
      <c r="A61" s="94" t="s">
        <v>148</v>
      </c>
      <c r="B61" s="91">
        <f>100000*1</f>
        <v>100000</v>
      </c>
      <c r="C61" s="91"/>
      <c r="D61" s="91">
        <v>100000</v>
      </c>
      <c r="E61" s="94"/>
      <c r="F61" s="94"/>
      <c r="G61" s="94"/>
      <c r="H61" s="94"/>
    </row>
    <row r="62" spans="1:13" x14ac:dyDescent="0.2">
      <c r="A62" s="96" t="s">
        <v>469</v>
      </c>
      <c r="B62" s="91">
        <f>B48+B59</f>
        <v>1260983</v>
      </c>
      <c r="C62" s="91">
        <f>C48+C59+E62</f>
        <v>1235359</v>
      </c>
      <c r="D62" s="91">
        <f>D48+D59</f>
        <v>19875</v>
      </c>
      <c r="E62" s="94">
        <v>76976</v>
      </c>
      <c r="F62" s="94"/>
      <c r="G62" s="94">
        <f>G48</f>
        <v>10015</v>
      </c>
      <c r="H62" s="94"/>
      <c r="I62" s="91">
        <f>I48+I59</f>
        <v>1288983</v>
      </c>
      <c r="J62" s="91">
        <f>J48+J59+L62</f>
        <v>1214421</v>
      </c>
      <c r="K62" s="91">
        <f>K48+K59</f>
        <v>61704</v>
      </c>
      <c r="L62" s="94">
        <v>160714</v>
      </c>
      <c r="M62" s="94"/>
    </row>
    <row r="63" spans="1:13" ht="3" customHeight="1" x14ac:dyDescent="0.2">
      <c r="A63" s="94"/>
      <c r="B63" s="91"/>
      <c r="C63" s="91"/>
      <c r="D63" s="95"/>
      <c r="E63" s="94"/>
      <c r="F63" s="94"/>
      <c r="G63" s="94"/>
      <c r="H63" s="94"/>
    </row>
    <row r="64" spans="1:13" x14ac:dyDescent="0.2">
      <c r="A64" s="93" t="s">
        <v>147</v>
      </c>
      <c r="B64" s="92">
        <f>B62*1.10231225</f>
        <v>1389997.0079417499</v>
      </c>
      <c r="C64" s="92">
        <f>C62*1.10231225</f>
        <v>1361751.3588477499</v>
      </c>
      <c r="D64" s="92">
        <f>D62*1.10231225</f>
        <v>21908.45596875</v>
      </c>
      <c r="E64" s="92">
        <f>E62*1.10231225</f>
        <v>84851.587755999994</v>
      </c>
      <c r="F64" s="93"/>
      <c r="G64" s="92">
        <f>G62*1.10231225</f>
        <v>11039.65718375</v>
      </c>
      <c r="H64" s="93"/>
      <c r="I64" s="92">
        <f>I62*1.10231225</f>
        <v>1420861.7509417499</v>
      </c>
      <c r="J64" s="92">
        <f>J62*1.10231225</f>
        <v>1338671.14495725</v>
      </c>
      <c r="K64" s="92">
        <f>K62*1.10231225</f>
        <v>68017.075073999993</v>
      </c>
      <c r="L64" s="92">
        <f>L62*1.10231225</f>
        <v>177157.0109465</v>
      </c>
      <c r="M64" s="91"/>
    </row>
    <row r="65" spans="1:4" x14ac:dyDescent="0.2">
      <c r="A65" s="88" t="s">
        <v>443</v>
      </c>
    </row>
    <row r="66" spans="1:4" x14ac:dyDescent="0.2">
      <c r="A66" s="88" t="s">
        <v>146</v>
      </c>
    </row>
    <row r="67" spans="1:4" x14ac:dyDescent="0.2">
      <c r="A67" s="88" t="s">
        <v>444</v>
      </c>
    </row>
    <row r="68" spans="1:4" x14ac:dyDescent="0.2">
      <c r="A68" s="88" t="s">
        <v>445</v>
      </c>
    </row>
    <row r="69" spans="1:4" x14ac:dyDescent="0.2">
      <c r="A69" s="88" t="s">
        <v>447</v>
      </c>
    </row>
    <row r="70" spans="1:4" x14ac:dyDescent="0.2">
      <c r="A70" s="88" t="s">
        <v>470</v>
      </c>
    </row>
    <row r="71" spans="1:4" x14ac:dyDescent="0.2">
      <c r="A71" s="88" t="s">
        <v>471</v>
      </c>
    </row>
    <row r="72" spans="1:4" x14ac:dyDescent="0.2">
      <c r="A72" s="88" t="s">
        <v>472</v>
      </c>
    </row>
    <row r="73" spans="1:4" x14ac:dyDescent="0.2">
      <c r="A73" s="88" t="s">
        <v>473</v>
      </c>
    </row>
    <row r="74" spans="1:4" x14ac:dyDescent="0.2">
      <c r="A74" s="88" t="s">
        <v>390</v>
      </c>
      <c r="D74" s="87"/>
    </row>
    <row r="75" spans="1:4" x14ac:dyDescent="0.2">
      <c r="A75" s="86" t="s">
        <v>369</v>
      </c>
    </row>
    <row r="76" spans="1:4" x14ac:dyDescent="0.2">
      <c r="A76" s="279" t="s">
        <v>389</v>
      </c>
    </row>
  </sheetData>
  <pageMargins left="0.66700000000000004" right="0.67" top="0.54" bottom="0" header="0.5" footer="0.5"/>
  <pageSetup scale="75" orientation="portrait" copies="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U438"/>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customHeight="1" x14ac:dyDescent="0.2"/>
  <cols>
    <col min="1" max="1" width="32.42578125" style="85" customWidth="1"/>
    <col min="2" max="10" width="11.28515625" style="85" customWidth="1"/>
    <col min="11" max="16384" width="7" style="84"/>
  </cols>
  <sheetData>
    <row r="1" spans="1:47" ht="12.75" customHeight="1" x14ac:dyDescent="0.2">
      <c r="A1" s="111" t="s">
        <v>432</v>
      </c>
      <c r="B1" s="111"/>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row>
    <row r="2" spans="1:47" ht="12.75" customHeight="1" x14ac:dyDescent="0.2">
      <c r="A2" s="242"/>
      <c r="B2" s="242" t="s">
        <v>231</v>
      </c>
      <c r="C2" s="243"/>
      <c r="D2" s="243"/>
      <c r="E2" s="243"/>
      <c r="F2" s="242" t="s">
        <v>230</v>
      </c>
      <c r="G2" s="243"/>
      <c r="H2" s="244"/>
      <c r="I2" s="245"/>
      <c r="J2" s="122"/>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1:47" ht="12.75" customHeight="1" x14ac:dyDescent="0.2">
      <c r="B3" s="105" t="s">
        <v>200</v>
      </c>
      <c r="C3" s="240" t="s">
        <v>229</v>
      </c>
      <c r="D3" s="240" t="s">
        <v>66</v>
      </c>
      <c r="E3" s="240"/>
      <c r="F3" s="240" t="s">
        <v>200</v>
      </c>
      <c r="G3" s="240" t="s">
        <v>199</v>
      </c>
      <c r="H3" s="240" t="s">
        <v>66</v>
      </c>
      <c r="I3" s="240" t="s">
        <v>228</v>
      </c>
      <c r="J3" s="240"/>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row>
    <row r="4" spans="1:47" ht="12.75" customHeight="1" x14ac:dyDescent="0.2">
      <c r="A4" s="104" t="s">
        <v>227</v>
      </c>
      <c r="B4" s="125" t="s">
        <v>226</v>
      </c>
      <c r="C4" s="237" t="s">
        <v>225</v>
      </c>
      <c r="D4" s="237" t="s">
        <v>123</v>
      </c>
      <c r="E4" s="237"/>
      <c r="F4" s="237" t="s">
        <v>224</v>
      </c>
      <c r="G4" s="238">
        <v>36799</v>
      </c>
      <c r="H4" s="237" t="s">
        <v>123</v>
      </c>
      <c r="I4" s="239" t="s">
        <v>223</v>
      </c>
      <c r="J4" s="241"/>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row>
    <row r="5" spans="1:47" ht="12.75" customHeight="1" x14ac:dyDescent="0.2">
      <c r="B5" s="122"/>
      <c r="C5" s="124" t="s">
        <v>13</v>
      </c>
      <c r="D5" s="124"/>
      <c r="E5" s="124"/>
      <c r="F5" s="124"/>
      <c r="G5" s="123"/>
      <c r="H5" s="122"/>
      <c r="I5" s="122"/>
      <c r="J5" s="122"/>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row>
    <row r="6" spans="1:47" ht="12.75" customHeight="1" x14ac:dyDescent="0.2">
      <c r="A6" s="85" t="s">
        <v>222</v>
      </c>
      <c r="C6" s="115"/>
      <c r="D6" s="115"/>
      <c r="E6" s="115"/>
      <c r="F6" s="88"/>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row>
    <row r="7" spans="1:47" ht="12.75" customHeight="1" x14ac:dyDescent="0.2">
      <c r="A7" s="88" t="s">
        <v>194</v>
      </c>
      <c r="B7" s="115">
        <v>46581</v>
      </c>
      <c r="C7" s="115">
        <v>45178</v>
      </c>
      <c r="D7" s="115">
        <v>-1403</v>
      </c>
      <c r="E7" s="115"/>
      <c r="F7" s="115">
        <v>45283</v>
      </c>
      <c r="G7" s="115">
        <v>43932</v>
      </c>
      <c r="H7" s="115">
        <v>-1351</v>
      </c>
      <c r="I7" s="117"/>
      <c r="J7" s="117"/>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row>
    <row r="8" spans="1:47" ht="12.75" customHeight="1" x14ac:dyDescent="0.2">
      <c r="A8" s="88" t="s">
        <v>193</v>
      </c>
      <c r="B8" s="115">
        <v>89912</v>
      </c>
      <c r="C8" s="115">
        <v>89402</v>
      </c>
      <c r="D8" s="115">
        <v>-510</v>
      </c>
      <c r="E8" s="115"/>
      <c r="F8" s="115">
        <v>87408</v>
      </c>
      <c r="G8" s="115">
        <v>87408</v>
      </c>
      <c r="H8" s="115">
        <v>0</v>
      </c>
      <c r="I8" s="117"/>
      <c r="J8" s="117"/>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row>
    <row r="9" spans="1:47" ht="12.75" customHeight="1" x14ac:dyDescent="0.2">
      <c r="A9" s="88" t="s">
        <v>192</v>
      </c>
      <c r="B9" s="115">
        <v>7583</v>
      </c>
      <c r="C9" s="115">
        <v>0</v>
      </c>
      <c r="D9" s="115">
        <v>-7583</v>
      </c>
      <c r="E9" s="115"/>
      <c r="F9" s="115">
        <v>7372</v>
      </c>
      <c r="G9" s="115">
        <v>0</v>
      </c>
      <c r="H9" s="115">
        <v>-7372</v>
      </c>
      <c r="I9" s="117"/>
      <c r="J9" s="117"/>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row>
    <row r="10" spans="1:47" ht="12.75" customHeight="1" x14ac:dyDescent="0.2">
      <c r="A10" s="88" t="s">
        <v>191</v>
      </c>
      <c r="B10" s="115">
        <v>11916</v>
      </c>
      <c r="C10" s="115">
        <v>11916</v>
      </c>
      <c r="D10" s="115">
        <v>0</v>
      </c>
      <c r="E10" s="115"/>
      <c r="F10" s="115">
        <v>11584</v>
      </c>
      <c r="G10" s="115">
        <v>11584</v>
      </c>
      <c r="H10" s="115">
        <v>0</v>
      </c>
      <c r="I10" s="117"/>
      <c r="J10" s="117"/>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row>
    <row r="11" spans="1:47" ht="12.75" customHeight="1" x14ac:dyDescent="0.2">
      <c r="A11" s="88" t="s">
        <v>190</v>
      </c>
      <c r="B11" s="115">
        <v>8666</v>
      </c>
      <c r="C11" s="115">
        <v>8555</v>
      </c>
      <c r="D11" s="115">
        <v>-111</v>
      </c>
      <c r="E11" s="115"/>
      <c r="F11" s="115">
        <v>8425</v>
      </c>
      <c r="G11" s="115">
        <v>6346</v>
      </c>
      <c r="H11" s="115">
        <v>-129</v>
      </c>
      <c r="I11" s="115">
        <v>1950</v>
      </c>
      <c r="J11" s="115"/>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row>
    <row r="12" spans="1:47" ht="12.75" customHeight="1" x14ac:dyDescent="0.2">
      <c r="A12" s="88" t="s">
        <v>189</v>
      </c>
      <c r="B12" s="115">
        <v>157076</v>
      </c>
      <c r="C12" s="115">
        <v>157076</v>
      </c>
      <c r="D12" s="115">
        <v>0</v>
      </c>
      <c r="E12" s="115"/>
      <c r="F12" s="115">
        <v>152700</v>
      </c>
      <c r="G12" s="115">
        <v>122667</v>
      </c>
      <c r="H12" s="115">
        <v>-30033</v>
      </c>
      <c r="I12" s="117"/>
      <c r="J12" s="117"/>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row>
    <row r="13" spans="1:47" ht="12.75" customHeight="1" x14ac:dyDescent="0.2">
      <c r="A13" s="88" t="s">
        <v>188</v>
      </c>
      <c r="B13" s="115">
        <v>25999</v>
      </c>
      <c r="C13" s="115">
        <v>23685</v>
      </c>
      <c r="D13" s="115">
        <v>-2314</v>
      </c>
      <c r="E13" s="115"/>
      <c r="F13" s="115">
        <v>25274</v>
      </c>
      <c r="G13" s="115">
        <v>23609</v>
      </c>
      <c r="H13" s="115">
        <v>-1665</v>
      </c>
      <c r="I13" s="117"/>
      <c r="J13" s="117"/>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row>
    <row r="14" spans="1:47" ht="12.75" customHeight="1" x14ac:dyDescent="0.2">
      <c r="A14" s="88" t="s">
        <v>187</v>
      </c>
      <c r="B14" s="115">
        <v>7258</v>
      </c>
      <c r="C14" s="115">
        <v>6891</v>
      </c>
      <c r="D14" s="115">
        <v>-367</v>
      </c>
      <c r="E14" s="115"/>
      <c r="F14" s="115">
        <v>7258</v>
      </c>
      <c r="G14" s="115">
        <v>0</v>
      </c>
      <c r="H14" s="115">
        <v>-4272</v>
      </c>
      <c r="I14" s="115">
        <v>2986</v>
      </c>
      <c r="J14" s="115"/>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row>
    <row r="15" spans="1:47" ht="12.75" customHeight="1" x14ac:dyDescent="0.2">
      <c r="A15" s="88" t="s">
        <v>186</v>
      </c>
      <c r="B15" s="115">
        <v>16249</v>
      </c>
      <c r="C15" s="115">
        <v>16249</v>
      </c>
      <c r="D15" s="115">
        <v>0</v>
      </c>
      <c r="E15" s="115"/>
      <c r="F15" s="115">
        <v>15797</v>
      </c>
      <c r="G15" s="115">
        <v>14802</v>
      </c>
      <c r="H15" s="115">
        <v>-995</v>
      </c>
      <c r="I15" s="117"/>
      <c r="J15" s="117"/>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row>
    <row r="16" spans="1:47" ht="12.75" customHeight="1" x14ac:dyDescent="0.2">
      <c r="A16" s="88" t="s">
        <v>185</v>
      </c>
      <c r="B16" s="115">
        <v>7258</v>
      </c>
      <c r="C16" s="115">
        <v>0</v>
      </c>
      <c r="D16" s="115">
        <v>-7258</v>
      </c>
      <c r="E16" s="115"/>
      <c r="F16" s="115">
        <v>7258</v>
      </c>
      <c r="G16" s="115">
        <v>7245</v>
      </c>
      <c r="H16" s="115">
        <v>-13</v>
      </c>
      <c r="I16" s="117"/>
      <c r="J16" s="117"/>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row>
    <row r="17" spans="1:47" ht="12.75" customHeight="1" x14ac:dyDescent="0.2">
      <c r="A17" s="88" t="s">
        <v>184</v>
      </c>
      <c r="B17" s="115">
        <v>190657</v>
      </c>
      <c r="C17" s="115">
        <v>190621</v>
      </c>
      <c r="D17" s="115">
        <v>-36</v>
      </c>
      <c r="E17" s="115"/>
      <c r="F17" s="115">
        <v>185346</v>
      </c>
      <c r="G17" s="115">
        <v>185346</v>
      </c>
      <c r="H17" s="115">
        <v>0</v>
      </c>
      <c r="I17" s="117"/>
      <c r="J17" s="117"/>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row>
    <row r="18" spans="1:47" ht="12.75" customHeight="1" x14ac:dyDescent="0.2">
      <c r="A18" s="88" t="s">
        <v>183</v>
      </c>
      <c r="B18" s="115">
        <v>11916</v>
      </c>
      <c r="C18" s="115">
        <v>11916</v>
      </c>
      <c r="D18" s="115">
        <v>0</v>
      </c>
      <c r="E18" s="115"/>
      <c r="F18" s="115">
        <v>11584</v>
      </c>
      <c r="G18" s="115">
        <v>11584</v>
      </c>
      <c r="H18" s="115">
        <v>0</v>
      </c>
      <c r="I18" s="117"/>
      <c r="J18" s="117"/>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row>
    <row r="19" spans="1:47" ht="12.75" customHeight="1" x14ac:dyDescent="0.2">
      <c r="A19" s="88" t="s">
        <v>182</v>
      </c>
      <c r="B19" s="115">
        <v>28165</v>
      </c>
      <c r="C19" s="115">
        <v>27961</v>
      </c>
      <c r="D19" s="115">
        <v>-204</v>
      </c>
      <c r="E19" s="115"/>
      <c r="F19" s="115">
        <v>27381</v>
      </c>
      <c r="G19" s="115">
        <v>27381</v>
      </c>
      <c r="H19" s="115">
        <v>0</v>
      </c>
      <c r="I19" s="117"/>
      <c r="J19" s="117"/>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row>
    <row r="20" spans="1:47" ht="12.75" customHeight="1" x14ac:dyDescent="0.2">
      <c r="A20" s="88" t="s">
        <v>181</v>
      </c>
      <c r="B20" s="115">
        <v>9750</v>
      </c>
      <c r="C20" s="115">
        <v>9750</v>
      </c>
      <c r="D20" s="115">
        <v>0</v>
      </c>
      <c r="E20" s="115"/>
      <c r="F20" s="115">
        <v>9478</v>
      </c>
      <c r="G20" s="115">
        <v>9478</v>
      </c>
      <c r="H20" s="115">
        <v>0</v>
      </c>
      <c r="I20" s="117"/>
      <c r="J20" s="117"/>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row>
    <row r="21" spans="1:47" ht="12.75" customHeight="1" x14ac:dyDescent="0.2">
      <c r="A21" s="88" t="s">
        <v>180</v>
      </c>
      <c r="B21" s="115">
        <v>7258</v>
      </c>
      <c r="C21" s="115">
        <v>0</v>
      </c>
      <c r="D21" s="115">
        <v>-7258</v>
      </c>
      <c r="E21" s="115"/>
      <c r="F21" s="115">
        <v>7258</v>
      </c>
      <c r="G21" s="115">
        <v>0</v>
      </c>
      <c r="H21" s="115">
        <v>-7258</v>
      </c>
      <c r="I21" s="117"/>
      <c r="J21" s="117"/>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row>
    <row r="22" spans="1:47" ht="12.75" customHeight="1" x14ac:dyDescent="0.2">
      <c r="A22" s="88" t="s">
        <v>179</v>
      </c>
      <c r="B22" s="115">
        <v>51997</v>
      </c>
      <c r="C22" s="115">
        <v>51997</v>
      </c>
      <c r="D22" s="115">
        <v>0</v>
      </c>
      <c r="E22" s="115"/>
      <c r="F22" s="115">
        <v>50549</v>
      </c>
      <c r="G22" s="115">
        <v>50549</v>
      </c>
      <c r="H22" s="115">
        <v>0</v>
      </c>
      <c r="I22" s="117"/>
      <c r="J22" s="117"/>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3" spans="1:47" ht="12.75" customHeight="1" x14ac:dyDescent="0.2">
      <c r="A23" s="88" t="s">
        <v>178</v>
      </c>
      <c r="B23" s="115">
        <v>12999</v>
      </c>
      <c r="C23" s="115">
        <v>12999</v>
      </c>
      <c r="D23" s="115">
        <v>0</v>
      </c>
      <c r="E23" s="115"/>
      <c r="F23" s="115">
        <v>12637</v>
      </c>
      <c r="G23" s="115">
        <v>12637</v>
      </c>
      <c r="H23" s="115">
        <v>0</v>
      </c>
      <c r="I23" s="117"/>
      <c r="J23" s="117"/>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row>
    <row r="24" spans="1:47" ht="12.75" customHeight="1" x14ac:dyDescent="0.2">
      <c r="A24" s="88" t="s">
        <v>177</v>
      </c>
      <c r="B24" s="115">
        <v>7258</v>
      </c>
      <c r="C24" s="115">
        <v>0</v>
      </c>
      <c r="D24" s="115">
        <v>-7258</v>
      </c>
      <c r="E24" s="115"/>
      <c r="F24" s="115">
        <v>7258</v>
      </c>
      <c r="G24" s="115">
        <v>0</v>
      </c>
      <c r="H24" s="115">
        <v>-7258</v>
      </c>
      <c r="I24" s="117"/>
      <c r="J24" s="117"/>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row>
    <row r="25" spans="1:47" ht="12.75" customHeight="1" x14ac:dyDescent="0.2">
      <c r="A25" s="88" t="s">
        <v>176</v>
      </c>
      <c r="B25" s="115">
        <v>10833</v>
      </c>
      <c r="C25" s="115">
        <v>10833</v>
      </c>
      <c r="D25" s="115">
        <v>0</v>
      </c>
      <c r="E25" s="115"/>
      <c r="F25" s="115">
        <v>10531</v>
      </c>
      <c r="G25" s="115">
        <v>10531</v>
      </c>
      <c r="H25" s="115">
        <v>0</v>
      </c>
      <c r="I25" s="117"/>
      <c r="J25" s="117"/>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row>
    <row r="26" spans="1:47" ht="12.75" customHeight="1" x14ac:dyDescent="0.2">
      <c r="A26" s="88" t="s">
        <v>175</v>
      </c>
      <c r="B26" s="115">
        <v>8666</v>
      </c>
      <c r="C26" s="115">
        <v>8503</v>
      </c>
      <c r="D26" s="115">
        <v>-163</v>
      </c>
      <c r="E26" s="115"/>
      <c r="F26" s="115">
        <v>8425</v>
      </c>
      <c r="G26" s="115">
        <v>192</v>
      </c>
      <c r="H26" s="115">
        <v>0</v>
      </c>
      <c r="I26" s="115">
        <v>8233</v>
      </c>
      <c r="J26" s="115"/>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row>
    <row r="27" spans="1:47" ht="12.75" customHeight="1" x14ac:dyDescent="0.2">
      <c r="A27" s="88" t="s">
        <v>174</v>
      </c>
      <c r="B27" s="115">
        <v>11916</v>
      </c>
      <c r="C27" s="115">
        <v>11742</v>
      </c>
      <c r="D27" s="115">
        <v>-174</v>
      </c>
      <c r="E27" s="115"/>
      <c r="F27" s="115">
        <v>11584</v>
      </c>
      <c r="G27" s="115">
        <v>0</v>
      </c>
      <c r="H27" s="115">
        <v>0</v>
      </c>
      <c r="I27" s="115">
        <v>11584</v>
      </c>
      <c r="J27" s="115"/>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row>
    <row r="28" spans="1:47" ht="12.75" customHeight="1" x14ac:dyDescent="0.2">
      <c r="A28" s="88" t="s">
        <v>173</v>
      </c>
      <c r="B28" s="115">
        <v>7258</v>
      </c>
      <c r="C28" s="115">
        <v>7059</v>
      </c>
      <c r="D28" s="115">
        <v>-199</v>
      </c>
      <c r="E28" s="115"/>
      <c r="F28" s="115">
        <v>7258</v>
      </c>
      <c r="G28" s="115">
        <v>7258</v>
      </c>
      <c r="H28" s="115">
        <v>0</v>
      </c>
      <c r="I28" s="117"/>
      <c r="J28" s="117"/>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12.75" customHeight="1" x14ac:dyDescent="0.2">
      <c r="A29" s="88" t="s">
        <v>172</v>
      </c>
      <c r="B29" s="115">
        <v>10833</v>
      </c>
      <c r="C29" s="115">
        <v>10833</v>
      </c>
      <c r="D29" s="115">
        <v>0</v>
      </c>
      <c r="E29" s="115"/>
      <c r="F29" s="115">
        <v>10531</v>
      </c>
      <c r="G29" s="115">
        <v>234</v>
      </c>
      <c r="H29" s="115">
        <v>0</v>
      </c>
      <c r="I29" s="115">
        <v>10297</v>
      </c>
      <c r="J29" s="115"/>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row>
    <row r="30" spans="1:47" ht="12.75" customHeight="1" x14ac:dyDescent="0.2">
      <c r="A30" s="88" t="s">
        <v>171</v>
      </c>
      <c r="B30" s="115">
        <v>12999</v>
      </c>
      <c r="C30" s="115">
        <v>5941</v>
      </c>
      <c r="D30" s="115">
        <v>-7058</v>
      </c>
      <c r="E30" s="115"/>
      <c r="F30" s="115">
        <v>12637</v>
      </c>
      <c r="G30" s="115">
        <v>5791</v>
      </c>
      <c r="H30" s="115">
        <v>-6846</v>
      </c>
      <c r="I30" s="117"/>
      <c r="J30" s="117"/>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row>
    <row r="31" spans="1:47" ht="12.75" customHeight="1" x14ac:dyDescent="0.2">
      <c r="A31" s="89" t="s">
        <v>221</v>
      </c>
      <c r="B31" s="115">
        <v>25000</v>
      </c>
      <c r="C31" s="115">
        <v>23715</v>
      </c>
      <c r="D31" s="115">
        <v>-1285</v>
      </c>
      <c r="E31" s="115"/>
      <c r="F31" s="115">
        <v>25000</v>
      </c>
      <c r="G31" s="115">
        <v>25000</v>
      </c>
      <c r="H31" s="115">
        <v>0</v>
      </c>
      <c r="I31" s="117"/>
      <c r="J31" s="117"/>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row>
    <row r="32" spans="1:47" ht="12.75" customHeight="1" x14ac:dyDescent="0.2">
      <c r="A32" s="88" t="s">
        <v>170</v>
      </c>
      <c r="B32" s="115">
        <v>14083</v>
      </c>
      <c r="C32" s="115">
        <v>14083</v>
      </c>
      <c r="D32" s="115">
        <v>0</v>
      </c>
      <c r="E32" s="115"/>
      <c r="F32" s="115">
        <v>13690</v>
      </c>
      <c r="G32" s="115">
        <v>13690</v>
      </c>
      <c r="H32" s="115">
        <v>0</v>
      </c>
      <c r="I32" s="117"/>
      <c r="J32" s="117"/>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row>
    <row r="33" spans="1:47" ht="12.75" customHeight="1" x14ac:dyDescent="0.2">
      <c r="A33" s="88" t="s">
        <v>169</v>
      </c>
      <c r="B33" s="115">
        <v>22749</v>
      </c>
      <c r="C33" s="115">
        <v>22584</v>
      </c>
      <c r="D33" s="115">
        <v>-165</v>
      </c>
      <c r="E33" s="115"/>
      <c r="F33" s="115">
        <v>22115</v>
      </c>
      <c r="G33" s="115">
        <v>22115</v>
      </c>
      <c r="H33" s="115">
        <v>0</v>
      </c>
      <c r="I33" s="117"/>
      <c r="J33" s="117"/>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row>
    <row r="34" spans="1:47" ht="12.75" customHeight="1" x14ac:dyDescent="0.2">
      <c r="A34" s="88" t="s">
        <v>168</v>
      </c>
      <c r="B34" s="115">
        <v>31415</v>
      </c>
      <c r="C34" s="115">
        <v>31412</v>
      </c>
      <c r="D34" s="115">
        <v>-3</v>
      </c>
      <c r="E34" s="115"/>
      <c r="F34" s="115">
        <v>30540</v>
      </c>
      <c r="G34" s="115">
        <v>30540</v>
      </c>
      <c r="H34" s="115">
        <v>0</v>
      </c>
      <c r="I34" s="117"/>
      <c r="J34" s="117"/>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12.75" customHeight="1" x14ac:dyDescent="0.2">
      <c r="A35" s="88" t="s">
        <v>167</v>
      </c>
      <c r="B35" s="115">
        <v>7258</v>
      </c>
      <c r="C35" s="115">
        <v>7258</v>
      </c>
      <c r="D35" s="115">
        <v>0</v>
      </c>
      <c r="E35" s="115"/>
      <c r="F35" s="115">
        <v>7258</v>
      </c>
      <c r="G35" s="115">
        <v>7258</v>
      </c>
      <c r="H35" s="115">
        <v>0</v>
      </c>
      <c r="I35" s="117"/>
      <c r="J35" s="117"/>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row r="36" spans="1:47" ht="12.75" customHeight="1" x14ac:dyDescent="0.2">
      <c r="A36" s="88" t="s">
        <v>166</v>
      </c>
      <c r="B36" s="115">
        <v>7258</v>
      </c>
      <c r="C36" s="115">
        <v>6976</v>
      </c>
      <c r="D36" s="115">
        <v>-282</v>
      </c>
      <c r="E36" s="115"/>
      <c r="F36" s="115">
        <v>7258</v>
      </c>
      <c r="G36" s="115">
        <v>7258</v>
      </c>
      <c r="H36" s="115">
        <v>0</v>
      </c>
      <c r="I36" s="117"/>
      <c r="J36" s="117"/>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row>
    <row r="37" spans="1:47" ht="12.75" customHeight="1" x14ac:dyDescent="0.2">
      <c r="A37" s="88" t="s">
        <v>165</v>
      </c>
      <c r="B37" s="115">
        <v>44415</v>
      </c>
      <c r="C37" s="115">
        <v>44350</v>
      </c>
      <c r="D37" s="115">
        <v>-65</v>
      </c>
      <c r="E37" s="115"/>
      <c r="F37" s="115">
        <v>43177</v>
      </c>
      <c r="G37" s="115">
        <v>21709</v>
      </c>
      <c r="H37" s="115">
        <v>0</v>
      </c>
      <c r="I37" s="115">
        <v>21468</v>
      </c>
      <c r="J37" s="115"/>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row>
    <row r="38" spans="1:47" ht="12.75" customHeight="1" x14ac:dyDescent="0.2">
      <c r="A38" s="88" t="s">
        <v>164</v>
      </c>
      <c r="B38" s="115">
        <v>146243</v>
      </c>
      <c r="C38" s="115">
        <v>145448</v>
      </c>
      <c r="D38" s="115">
        <v>-795</v>
      </c>
      <c r="E38" s="115"/>
      <c r="F38" s="115">
        <v>142169</v>
      </c>
      <c r="G38" s="115">
        <v>94083</v>
      </c>
      <c r="H38" s="115">
        <v>-1790</v>
      </c>
      <c r="I38" s="115">
        <v>46297</v>
      </c>
      <c r="J38" s="115"/>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row>
    <row r="39" spans="1:47" ht="12.75" customHeight="1" x14ac:dyDescent="0.2">
      <c r="A39" s="88" t="s">
        <v>163</v>
      </c>
      <c r="B39" s="115">
        <v>24915</v>
      </c>
      <c r="C39" s="115">
        <v>24915</v>
      </c>
      <c r="D39" s="115">
        <v>0</v>
      </c>
      <c r="E39" s="115"/>
      <c r="F39" s="115">
        <v>24221</v>
      </c>
      <c r="G39" s="115">
        <v>23976</v>
      </c>
      <c r="H39" s="115">
        <v>-245</v>
      </c>
      <c r="I39" s="117"/>
      <c r="J39" s="117"/>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row>
    <row r="40" spans="1:47" ht="12.75" customHeight="1" x14ac:dyDescent="0.2">
      <c r="A40" s="88" t="s">
        <v>220</v>
      </c>
      <c r="B40" s="115">
        <v>7258</v>
      </c>
      <c r="C40" s="115">
        <v>0</v>
      </c>
      <c r="D40" s="115">
        <v>-7258</v>
      </c>
      <c r="E40" s="115"/>
      <c r="F40" s="115">
        <v>7258</v>
      </c>
      <c r="G40" s="115">
        <v>0</v>
      </c>
      <c r="H40" s="115">
        <v>0</v>
      </c>
      <c r="I40" s="115">
        <v>7258</v>
      </c>
      <c r="J40" s="115"/>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row>
    <row r="41" spans="1:47" ht="12.75" customHeight="1" x14ac:dyDescent="0.2">
      <c r="A41" s="88" t="s">
        <v>161</v>
      </c>
      <c r="B41" s="115">
        <v>17332</v>
      </c>
      <c r="C41" s="115">
        <v>17332</v>
      </c>
      <c r="D41" s="115">
        <v>0</v>
      </c>
      <c r="E41" s="115"/>
      <c r="F41" s="115">
        <v>16850</v>
      </c>
      <c r="G41" s="115">
        <v>16850</v>
      </c>
      <c r="H41" s="115">
        <v>0</v>
      </c>
      <c r="I41" s="117"/>
      <c r="J41" s="117"/>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row>
    <row r="42" spans="1:47" ht="12.75" customHeight="1" x14ac:dyDescent="0.2">
      <c r="A42" s="88" t="s">
        <v>160</v>
      </c>
      <c r="B42" s="115">
        <v>12999</v>
      </c>
      <c r="C42" s="115">
        <v>12999</v>
      </c>
      <c r="D42" s="115">
        <v>0</v>
      </c>
      <c r="E42" s="115"/>
      <c r="F42" s="115">
        <v>12637</v>
      </c>
      <c r="G42" s="115">
        <v>12637</v>
      </c>
      <c r="H42" s="115">
        <v>0</v>
      </c>
      <c r="I42" s="117"/>
      <c r="J42" s="117"/>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row>
    <row r="43" spans="1:47" ht="12.75" customHeight="1" x14ac:dyDescent="0.2">
      <c r="A43" s="88" t="s">
        <v>159</v>
      </c>
      <c r="B43" s="115">
        <v>15166</v>
      </c>
      <c r="C43" s="115">
        <v>15109</v>
      </c>
      <c r="D43" s="115">
        <v>-57</v>
      </c>
      <c r="E43" s="115"/>
      <c r="F43" s="115">
        <v>14743</v>
      </c>
      <c r="G43" s="115">
        <v>14743</v>
      </c>
      <c r="H43" s="115">
        <v>0</v>
      </c>
      <c r="I43" s="117"/>
      <c r="J43" s="117"/>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row>
    <row r="44" spans="1:47" ht="12.75" customHeight="1" x14ac:dyDescent="0.2">
      <c r="A44" s="88" t="s">
        <v>158</v>
      </c>
      <c r="B44" s="115">
        <v>7583</v>
      </c>
      <c r="C44" s="115">
        <v>7249</v>
      </c>
      <c r="D44" s="115">
        <v>-334</v>
      </c>
      <c r="E44" s="115"/>
      <c r="F44" s="115">
        <v>7372</v>
      </c>
      <c r="G44" s="115">
        <v>7372</v>
      </c>
      <c r="H44" s="115">
        <v>0</v>
      </c>
      <c r="I44" s="117"/>
      <c r="J44" s="117"/>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row>
    <row r="45" spans="1:47" ht="12.75" customHeight="1" x14ac:dyDescent="0.2">
      <c r="A45" s="88" t="s">
        <v>157</v>
      </c>
      <c r="B45" s="115">
        <v>7258</v>
      </c>
      <c r="C45" s="115">
        <v>7258</v>
      </c>
      <c r="D45" s="115">
        <v>0</v>
      </c>
      <c r="E45" s="115"/>
      <c r="F45" s="115">
        <v>7258</v>
      </c>
      <c r="G45" s="115">
        <v>7258</v>
      </c>
      <c r="H45" s="115">
        <v>0</v>
      </c>
      <c r="I45" s="117"/>
      <c r="J45" s="117"/>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row>
    <row r="46" spans="1:47" ht="12.75" customHeight="1" x14ac:dyDescent="0.2">
      <c r="A46" s="88" t="s">
        <v>156</v>
      </c>
      <c r="B46" s="115">
        <v>12999</v>
      </c>
      <c r="C46" s="115">
        <v>12999</v>
      </c>
      <c r="D46" s="115">
        <v>0</v>
      </c>
      <c r="E46" s="115"/>
      <c r="F46" s="115">
        <v>12637</v>
      </c>
      <c r="G46" s="115">
        <v>12637</v>
      </c>
      <c r="H46" s="115">
        <v>0</v>
      </c>
      <c r="I46" s="117"/>
      <c r="J46" s="117"/>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row>
    <row r="47" spans="1:47" ht="12.75" customHeight="1" x14ac:dyDescent="0.2">
      <c r="A47" s="88" t="s">
        <v>118</v>
      </c>
      <c r="B47" s="115">
        <v>3</v>
      </c>
      <c r="C47" s="115">
        <v>3</v>
      </c>
      <c r="D47" s="115">
        <v>3</v>
      </c>
      <c r="E47" s="115"/>
      <c r="F47" s="115">
        <v>1</v>
      </c>
      <c r="G47" s="115"/>
      <c r="H47" s="115">
        <v>0</v>
      </c>
      <c r="I47" s="117"/>
      <c r="J47" s="117"/>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row>
    <row r="48" spans="1:47" ht="12.75" customHeight="1" x14ac:dyDescent="0.2">
      <c r="A48" s="88" t="s">
        <v>219</v>
      </c>
      <c r="B48" s="117"/>
      <c r="E48" s="115"/>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row>
    <row r="49" spans="1:47" ht="12.75" customHeight="1" x14ac:dyDescent="0.2">
      <c r="A49" s="90" t="s">
        <v>218</v>
      </c>
      <c r="B49" s="115">
        <v>1164937</v>
      </c>
      <c r="C49" s="115">
        <v>1112797</v>
      </c>
      <c r="D49" s="115">
        <v>-52137</v>
      </c>
      <c r="E49" s="116"/>
      <c r="F49" s="115">
        <v>1135000</v>
      </c>
      <c r="G49" s="115">
        <v>955700</v>
      </c>
      <c r="H49" s="115">
        <v>-69227</v>
      </c>
      <c r="I49" s="115">
        <v>110073</v>
      </c>
      <c r="J49" s="115"/>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row>
    <row r="50" spans="1:47" ht="12.75" customHeight="1" x14ac:dyDescent="0.2">
      <c r="A50" s="88" t="s">
        <v>217</v>
      </c>
      <c r="B50" s="116" t="s">
        <v>216</v>
      </c>
      <c r="C50" s="115">
        <v>52143</v>
      </c>
      <c r="D50" s="116" t="s">
        <v>206</v>
      </c>
      <c r="E50" s="116" t="s">
        <v>216</v>
      </c>
      <c r="F50" s="116" t="s">
        <v>216</v>
      </c>
      <c r="G50" s="115">
        <v>69227</v>
      </c>
      <c r="H50" s="116" t="s">
        <v>215</v>
      </c>
      <c r="I50" s="117"/>
      <c r="J50" s="117"/>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row>
    <row r="51" spans="1:47" ht="12.75" customHeight="1" x14ac:dyDescent="0.2">
      <c r="A51" s="88" t="s">
        <v>154</v>
      </c>
      <c r="B51" s="115"/>
      <c r="C51" s="117"/>
      <c r="D51" s="117"/>
      <c r="E51" s="117"/>
      <c r="F51" s="117"/>
      <c r="G51" s="117"/>
      <c r="H51" s="117"/>
      <c r="I51" s="117"/>
      <c r="J51" s="117"/>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row>
    <row r="52" spans="1:47" ht="12.75" customHeight="1" x14ac:dyDescent="0.2">
      <c r="A52" s="89" t="s">
        <v>214</v>
      </c>
      <c r="B52" s="115">
        <v>25000</v>
      </c>
      <c r="C52" s="115">
        <v>23715</v>
      </c>
      <c r="D52" s="115">
        <v>-1285</v>
      </c>
      <c r="E52" s="115"/>
      <c r="F52" s="115">
        <v>25000</v>
      </c>
      <c r="G52" s="115">
        <v>25000</v>
      </c>
      <c r="H52" s="115">
        <v>0</v>
      </c>
      <c r="I52" s="117"/>
      <c r="J52" s="117"/>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row>
    <row r="53" spans="1:47" ht="12.75" customHeight="1" x14ac:dyDescent="0.2">
      <c r="A53" s="90" t="s">
        <v>213</v>
      </c>
      <c r="E53" s="115"/>
      <c r="I53" s="117"/>
      <c r="J53" s="117"/>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row>
    <row r="54" spans="1:47" ht="12.75" customHeight="1" x14ac:dyDescent="0.2">
      <c r="A54" s="90" t="s">
        <v>211</v>
      </c>
      <c r="B54" s="115">
        <v>2954</v>
      </c>
      <c r="C54" s="115">
        <v>2954</v>
      </c>
      <c r="D54" s="115">
        <v>0</v>
      </c>
      <c r="E54" s="115"/>
      <c r="F54" s="115">
        <v>2954</v>
      </c>
      <c r="G54" s="115">
        <v>2954</v>
      </c>
      <c r="H54" s="115">
        <v>0</v>
      </c>
      <c r="I54" s="117"/>
      <c r="J54" s="117"/>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row>
    <row r="55" spans="1:47" ht="12.75" customHeight="1" x14ac:dyDescent="0.2">
      <c r="A55" s="90" t="s">
        <v>212</v>
      </c>
      <c r="E55" s="115"/>
      <c r="I55" s="117"/>
      <c r="J55" s="117"/>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row>
    <row r="56" spans="1:47" ht="12.75" customHeight="1" x14ac:dyDescent="0.2">
      <c r="A56" s="90" t="s">
        <v>211</v>
      </c>
      <c r="B56" s="115">
        <v>10300</v>
      </c>
      <c r="C56" s="115">
        <v>10300</v>
      </c>
      <c r="D56" s="115">
        <v>0</v>
      </c>
      <c r="E56" s="115"/>
      <c r="F56" s="115">
        <v>10300</v>
      </c>
      <c r="G56" s="115">
        <v>9583</v>
      </c>
      <c r="H56" s="115">
        <v>-717</v>
      </c>
      <c r="I56" s="117"/>
      <c r="J56" s="117"/>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row>
    <row r="57" spans="1:47" ht="12.75" customHeight="1" x14ac:dyDescent="0.2">
      <c r="A57" s="89" t="s">
        <v>210</v>
      </c>
      <c r="B57" s="115">
        <v>4656</v>
      </c>
      <c r="C57" s="115">
        <v>4656</v>
      </c>
      <c r="D57" s="115">
        <v>0</v>
      </c>
      <c r="E57" s="115"/>
      <c r="F57" s="115">
        <v>14656</v>
      </c>
      <c r="G57" s="115">
        <v>14656</v>
      </c>
      <c r="H57" s="115">
        <v>0</v>
      </c>
      <c r="I57" s="117"/>
      <c r="J57" s="117"/>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row>
    <row r="58" spans="1:47" ht="12.75" customHeight="1" x14ac:dyDescent="0.2">
      <c r="A58" s="89" t="s">
        <v>209</v>
      </c>
      <c r="B58" s="115">
        <v>7090</v>
      </c>
      <c r="C58" s="115">
        <v>7090</v>
      </c>
      <c r="D58" s="115">
        <v>0</v>
      </c>
      <c r="E58" s="115"/>
      <c r="F58" s="115">
        <v>7090</v>
      </c>
      <c r="G58" s="115">
        <v>7090</v>
      </c>
      <c r="H58" s="115">
        <v>0</v>
      </c>
      <c r="I58" s="117"/>
      <c r="J58" s="117"/>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row>
    <row r="59" spans="1:47" ht="12.75" customHeight="1" x14ac:dyDescent="0.2">
      <c r="A59" s="90" t="s">
        <v>208</v>
      </c>
      <c r="B59" s="115">
        <v>50000</v>
      </c>
      <c r="C59" s="115">
        <v>48715</v>
      </c>
      <c r="D59" s="115">
        <v>-1285</v>
      </c>
      <c r="E59" s="115"/>
      <c r="F59" s="115">
        <v>60000</v>
      </c>
      <c r="G59" s="115">
        <v>59283</v>
      </c>
      <c r="H59" s="115">
        <v>-717</v>
      </c>
      <c r="I59" s="117"/>
      <c r="J59" s="117"/>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row>
    <row r="60" spans="1:47" ht="12.75" customHeight="1" x14ac:dyDescent="0.2">
      <c r="A60" s="88" t="s">
        <v>148</v>
      </c>
      <c r="B60" s="86" t="s">
        <v>207</v>
      </c>
      <c r="C60" s="117"/>
      <c r="D60" s="116" t="s">
        <v>206</v>
      </c>
      <c r="E60" s="116"/>
      <c r="F60" s="117"/>
      <c r="G60" s="116" t="s">
        <v>205</v>
      </c>
      <c r="H60" s="117"/>
      <c r="I60" s="117"/>
      <c r="J60" s="117"/>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row>
    <row r="61" spans="1:47" ht="12.75" customHeight="1" x14ac:dyDescent="0.2">
      <c r="A61" s="89" t="s">
        <v>204</v>
      </c>
      <c r="B61" s="115">
        <v>1189937</v>
      </c>
      <c r="C61" s="115">
        <v>1137797</v>
      </c>
      <c r="D61" s="115">
        <v>-52143</v>
      </c>
      <c r="E61" s="115"/>
      <c r="F61" s="115">
        <v>1170000</v>
      </c>
      <c r="G61" s="115">
        <v>989983</v>
      </c>
      <c r="H61" s="115">
        <v>-69944</v>
      </c>
      <c r="I61" s="115">
        <v>110073</v>
      </c>
      <c r="J61" s="115"/>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row>
    <row r="62" spans="1:47" s="118" customFormat="1" ht="12.75" customHeight="1" x14ac:dyDescent="0.2">
      <c r="A62" s="121" t="s">
        <v>147</v>
      </c>
      <c r="B62" s="120">
        <f>B61*1.10231225</f>
        <v>1311682.1318282499</v>
      </c>
      <c r="C62" s="120">
        <f>C61*1.10231225</f>
        <v>1254207.57111325</v>
      </c>
      <c r="D62" s="120">
        <f>D61*1.10231225</f>
        <v>-57477.867651749999</v>
      </c>
      <c r="E62" s="120"/>
      <c r="F62" s="120">
        <f>F61*1.10231225</f>
        <v>1289705.3325</v>
      </c>
      <c r="G62" s="120">
        <f>G61*1.10231225</f>
        <v>1091270.38819175</v>
      </c>
      <c r="H62" s="120">
        <f>H61*1.10231225</f>
        <v>-77100.128014000002</v>
      </c>
      <c r="I62" s="120">
        <f>I61*1.10231225</f>
        <v>121334.81629425001</v>
      </c>
      <c r="J62" s="115"/>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row>
    <row r="63" spans="1:47" x14ac:dyDescent="0.2">
      <c r="A63" s="402" t="s">
        <v>461</v>
      </c>
      <c r="B63" s="115"/>
      <c r="C63" s="115"/>
      <c r="D63" s="115"/>
      <c r="E63" s="115"/>
      <c r="F63" s="115"/>
      <c r="G63" s="115"/>
      <c r="H63" s="115"/>
      <c r="I63" s="115"/>
      <c r="J63" s="115"/>
      <c r="K63" s="115"/>
      <c r="L63" s="115"/>
      <c r="M63" s="85"/>
      <c r="N63" s="85"/>
      <c r="O63" s="85"/>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7" ht="12.75" customHeight="1" x14ac:dyDescent="0.2">
      <c r="A64" s="85" t="s">
        <v>390</v>
      </c>
      <c r="B64" s="117"/>
      <c r="E64" s="84"/>
      <c r="F64" s="84"/>
      <c r="G64" s="84"/>
      <c r="H64" s="84"/>
      <c r="I64" s="8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row>
    <row r="65" spans="1:47" x14ac:dyDescent="0.2">
      <c r="A65" s="86" t="s">
        <v>369</v>
      </c>
      <c r="K65" s="85"/>
      <c r="L65" s="85"/>
      <c r="M65" s="85"/>
    </row>
    <row r="66" spans="1:47" ht="12.75" customHeight="1" x14ac:dyDescent="0.2">
      <c r="A66" s="279" t="s">
        <v>389</v>
      </c>
      <c r="B66" s="116"/>
      <c r="E66" s="84"/>
      <c r="F66" s="84"/>
      <c r="G66" s="84"/>
      <c r="H66" s="84"/>
      <c r="I66" s="8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row>
    <row r="67" spans="1:47" ht="12.75" customHeight="1" x14ac:dyDescent="0.2">
      <c r="B67" s="115"/>
      <c r="E67" s="84"/>
      <c r="F67" s="84"/>
      <c r="G67" s="84"/>
      <c r="H67" s="84"/>
      <c r="I67" s="8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row>
    <row r="68" spans="1:47" ht="12.75" customHeight="1" x14ac:dyDescent="0.2">
      <c r="B68" s="115"/>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row>
    <row r="69" spans="1:47" ht="12.75" customHeight="1" x14ac:dyDescent="0.2">
      <c r="B69" s="115"/>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row>
    <row r="70" spans="1:47" ht="12.75" customHeight="1" x14ac:dyDescent="0.2">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row>
    <row r="71" spans="1:47" ht="12.75" customHeight="1" x14ac:dyDescent="0.2">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row>
    <row r="72" spans="1:47" ht="12.75" customHeight="1" x14ac:dyDescent="0.2">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row>
    <row r="73" spans="1:47" ht="12.75" customHeight="1" x14ac:dyDescent="0.2">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row>
    <row r="74" spans="1:47" ht="12.75" customHeight="1" x14ac:dyDescent="0.2">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row>
    <row r="75" spans="1:47" ht="12.75" customHeight="1" x14ac:dyDescent="0.2">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row>
    <row r="76" spans="1:47" ht="12.75" customHeight="1" x14ac:dyDescent="0.2">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row>
    <row r="77" spans="1:47" ht="12.75" customHeight="1" x14ac:dyDescent="0.2">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row>
    <row r="78" spans="1:47" ht="12.75" customHeight="1" x14ac:dyDescent="0.2">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row>
    <row r="79" spans="1:47" ht="12.75" customHeight="1" x14ac:dyDescent="0.2">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row>
    <row r="80" spans="1:47" ht="12.75" customHeight="1" x14ac:dyDescent="0.2">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row>
    <row r="81" spans="11:47" ht="12.75" customHeight="1" x14ac:dyDescent="0.2">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row>
    <row r="82" spans="11:47" ht="12.75" customHeight="1" x14ac:dyDescent="0.2">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row>
    <row r="83" spans="11:47" ht="12.75" customHeight="1" x14ac:dyDescent="0.2">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row>
    <row r="84" spans="11:47" ht="12.75" customHeight="1" x14ac:dyDescent="0.2">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row>
    <row r="85" spans="11:47" ht="12.75" customHeight="1" x14ac:dyDescent="0.2">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row>
    <row r="86" spans="11:47" ht="12.75" customHeight="1" x14ac:dyDescent="0.2">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row>
    <row r="87" spans="11:47" ht="12.75" customHeight="1" x14ac:dyDescent="0.2">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row>
    <row r="88" spans="11:47" ht="12.75" customHeight="1" x14ac:dyDescent="0.2">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row>
    <row r="89" spans="11:47" ht="12.75" customHeight="1" x14ac:dyDescent="0.2">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row>
    <row r="90" spans="11:47" ht="12.75" customHeight="1" x14ac:dyDescent="0.2">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row>
    <row r="91" spans="11:47" ht="12.75" customHeight="1" x14ac:dyDescent="0.2">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row>
    <row r="92" spans="11:47" ht="12.75" customHeight="1" x14ac:dyDescent="0.2">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row>
    <row r="93" spans="11:47" ht="12.75" customHeight="1" x14ac:dyDescent="0.2">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row>
    <row r="94" spans="11:47" ht="12.75" customHeight="1" x14ac:dyDescent="0.2">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row>
    <row r="95" spans="11:47" ht="12.75" customHeight="1" x14ac:dyDescent="0.2">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row>
    <row r="96" spans="11:47" ht="12.75" customHeight="1" x14ac:dyDescent="0.2">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row>
    <row r="97" spans="11:47" ht="12.75" customHeight="1" x14ac:dyDescent="0.2">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row>
    <row r="98" spans="11:47" ht="12.75" customHeight="1" x14ac:dyDescent="0.2">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row>
    <row r="99" spans="11:47" ht="12.75" customHeight="1" x14ac:dyDescent="0.2">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row>
    <row r="100" spans="11:47" ht="12.75" customHeight="1" x14ac:dyDescent="0.2">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row>
    <row r="101" spans="11:47" ht="12.75" customHeight="1" x14ac:dyDescent="0.2">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row>
    <row r="102" spans="11:47" ht="12.75" customHeight="1" x14ac:dyDescent="0.2">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row>
    <row r="103" spans="11:47" ht="12.75" customHeight="1" x14ac:dyDescent="0.2">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row>
    <row r="104" spans="11:47" ht="12.75" customHeight="1" x14ac:dyDescent="0.2">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row>
    <row r="105" spans="11:47" ht="12.75" customHeight="1" x14ac:dyDescent="0.2">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row>
    <row r="106" spans="11:47" ht="12.75" customHeight="1" x14ac:dyDescent="0.2">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row>
    <row r="107" spans="11:47" ht="12.75" customHeight="1" x14ac:dyDescent="0.2">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row>
    <row r="108" spans="11:47" ht="12.75" customHeight="1" x14ac:dyDescent="0.2">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row>
    <row r="109" spans="11:47" ht="12.75" customHeight="1" x14ac:dyDescent="0.2">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row>
    <row r="110" spans="11:47" ht="12.75" customHeight="1" x14ac:dyDescent="0.2">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row>
    <row r="111" spans="11:47" ht="12.75" customHeight="1" x14ac:dyDescent="0.2">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row>
    <row r="112" spans="11:47" ht="12.75" customHeight="1" x14ac:dyDescent="0.2">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row>
    <row r="113" spans="11:47" ht="12.75" customHeight="1" x14ac:dyDescent="0.2">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row>
    <row r="114" spans="11:47" ht="12.75" customHeight="1" x14ac:dyDescent="0.2">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row>
    <row r="115" spans="11:47" ht="12.75" customHeight="1" x14ac:dyDescent="0.2">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row>
    <row r="116" spans="11:47" ht="12.75" customHeight="1" x14ac:dyDescent="0.2">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row>
    <row r="117" spans="11:47" ht="12.75" customHeight="1" x14ac:dyDescent="0.2">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row>
    <row r="118" spans="11:47" ht="12.75" customHeight="1" x14ac:dyDescent="0.2">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row>
    <row r="119" spans="11:47" ht="12.75" customHeight="1" x14ac:dyDescent="0.2">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row>
    <row r="120" spans="11:47" ht="12.75" customHeight="1" x14ac:dyDescent="0.2">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row>
    <row r="121" spans="11:47" ht="12.75" customHeight="1" x14ac:dyDescent="0.2">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row>
    <row r="122" spans="11:47" ht="12.75" customHeight="1" x14ac:dyDescent="0.2">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row>
    <row r="123" spans="11:47" ht="12.75" customHeight="1" x14ac:dyDescent="0.2">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row>
    <row r="124" spans="11:47" ht="12.75" customHeight="1" x14ac:dyDescent="0.2">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row>
    <row r="125" spans="11:47" ht="12.75" customHeight="1" x14ac:dyDescent="0.2">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row>
    <row r="126" spans="11:47" ht="12.75" customHeight="1" x14ac:dyDescent="0.2">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row>
    <row r="127" spans="11:47" ht="12.75" customHeight="1" x14ac:dyDescent="0.2">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row>
    <row r="128" spans="11:47" ht="12.75" customHeight="1" x14ac:dyDescent="0.2">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row>
    <row r="129" spans="11:47" ht="12.75" customHeight="1" x14ac:dyDescent="0.2">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row>
    <row r="130" spans="11:47" ht="12.75" customHeight="1" x14ac:dyDescent="0.2">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row>
    <row r="131" spans="11:47" ht="12.75" customHeight="1" x14ac:dyDescent="0.2">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row>
    <row r="132" spans="11:47" ht="12.75" customHeight="1" x14ac:dyDescent="0.2">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row>
    <row r="133" spans="11:47" ht="12.75" customHeight="1" x14ac:dyDescent="0.2">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row>
    <row r="134" spans="11:47" ht="12.75" customHeight="1" x14ac:dyDescent="0.2">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row>
    <row r="135" spans="11:47" ht="12.75" customHeight="1" x14ac:dyDescent="0.2">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row>
    <row r="136" spans="11:47" ht="12.75" customHeight="1" x14ac:dyDescent="0.2">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row>
    <row r="137" spans="11:47" ht="12.75" customHeight="1" x14ac:dyDescent="0.2">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row>
    <row r="138" spans="11:47" ht="12.75" customHeight="1" x14ac:dyDescent="0.2">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row>
    <row r="139" spans="11:47" ht="12.75" customHeight="1" x14ac:dyDescent="0.2">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row>
    <row r="140" spans="11:47" ht="12.75" customHeight="1" x14ac:dyDescent="0.2">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row>
    <row r="141" spans="11:47" ht="12.75" customHeight="1" x14ac:dyDescent="0.2">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row>
    <row r="142" spans="11:47" ht="12.75" customHeight="1" x14ac:dyDescent="0.2">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row>
    <row r="143" spans="11:47" ht="12.75" customHeight="1" x14ac:dyDescent="0.2">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row>
    <row r="144" spans="11:47" ht="12.75" customHeight="1" x14ac:dyDescent="0.2">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row>
    <row r="145" spans="11:47" ht="12.75" customHeight="1" x14ac:dyDescent="0.2">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row>
    <row r="146" spans="11:47" ht="12.75" customHeight="1" x14ac:dyDescent="0.2">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row>
    <row r="147" spans="11:47" ht="12.75" customHeight="1" x14ac:dyDescent="0.2">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row>
    <row r="148" spans="11:47" ht="12.75" customHeight="1" x14ac:dyDescent="0.2">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row>
    <row r="149" spans="11:47" ht="12.75" customHeight="1" x14ac:dyDescent="0.2">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row>
    <row r="150" spans="11:47" ht="12.75" customHeight="1" x14ac:dyDescent="0.2">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row>
    <row r="151" spans="11:47" ht="12.75" customHeight="1" x14ac:dyDescent="0.2">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row>
    <row r="152" spans="11:47" ht="12.75" customHeight="1" x14ac:dyDescent="0.2">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row>
    <row r="153" spans="11:47" ht="12.75" customHeight="1" x14ac:dyDescent="0.2">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row>
    <row r="154" spans="11:47" ht="12.75" customHeight="1" x14ac:dyDescent="0.2">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row>
    <row r="155" spans="11:47" ht="12.75" customHeight="1" x14ac:dyDescent="0.2">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row>
    <row r="156" spans="11:47" ht="12.75" customHeight="1" x14ac:dyDescent="0.2">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row>
    <row r="157" spans="11:47" ht="12.75" customHeight="1" x14ac:dyDescent="0.2">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row>
    <row r="158" spans="11:47" ht="12.75" customHeight="1" x14ac:dyDescent="0.2">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row>
    <row r="159" spans="11:47" ht="12.75" customHeight="1" x14ac:dyDescent="0.2">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row>
    <row r="160" spans="11:47" ht="12.75" customHeight="1" x14ac:dyDescent="0.2">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row>
    <row r="161" spans="11:47" ht="12.75" customHeight="1" x14ac:dyDescent="0.2">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row>
    <row r="162" spans="11:47" ht="12.75" customHeight="1" x14ac:dyDescent="0.2">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row>
    <row r="163" spans="11:47" ht="12.75" customHeight="1" x14ac:dyDescent="0.2">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row>
    <row r="164" spans="11:47" ht="12.75" customHeight="1" x14ac:dyDescent="0.2">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row>
    <row r="165" spans="11:47" ht="12.75" customHeight="1" x14ac:dyDescent="0.2">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row>
    <row r="166" spans="11:47" ht="12.75" customHeight="1" x14ac:dyDescent="0.2">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row>
    <row r="167" spans="11:47" ht="12.75" customHeight="1" x14ac:dyDescent="0.2">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row>
    <row r="168" spans="11:47" ht="12.75" customHeight="1" x14ac:dyDescent="0.2">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row>
    <row r="169" spans="11:47" ht="12.75" customHeight="1" x14ac:dyDescent="0.2">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row>
    <row r="170" spans="11:47" ht="12.75" customHeight="1" x14ac:dyDescent="0.2">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row>
    <row r="171" spans="11:47" ht="12.75" customHeight="1" x14ac:dyDescent="0.2">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row>
    <row r="172" spans="11:47" ht="12.75" customHeight="1" x14ac:dyDescent="0.2">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row>
    <row r="173" spans="11:47" ht="12.75" customHeight="1" x14ac:dyDescent="0.2">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row>
    <row r="174" spans="11:47" ht="12.75" customHeight="1" x14ac:dyDescent="0.2">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row>
    <row r="175" spans="11:47" ht="12.75" customHeight="1" x14ac:dyDescent="0.2">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row>
    <row r="176" spans="11:47" ht="12.75" customHeight="1" x14ac:dyDescent="0.2">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row>
    <row r="177" spans="11:47" ht="12.75" customHeight="1" x14ac:dyDescent="0.2">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row>
    <row r="178" spans="11:47" ht="12.75" customHeight="1" x14ac:dyDescent="0.2">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row>
    <row r="179" spans="11:47" ht="12.75" customHeight="1" x14ac:dyDescent="0.2">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row>
    <row r="180" spans="11:47" ht="12.75" customHeight="1" x14ac:dyDescent="0.2">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row>
    <row r="181" spans="11:47" ht="12.75" customHeight="1" x14ac:dyDescent="0.2">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row>
    <row r="182" spans="11:47" ht="12.75" customHeight="1" x14ac:dyDescent="0.2">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row>
    <row r="183" spans="11:47" ht="12.75" customHeight="1" x14ac:dyDescent="0.2">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row>
    <row r="184" spans="11:47" ht="12.75" customHeight="1" x14ac:dyDescent="0.2">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row>
    <row r="185" spans="11:47" ht="12.75" customHeight="1" x14ac:dyDescent="0.2">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row>
    <row r="186" spans="11:47" ht="12.75" customHeight="1" x14ac:dyDescent="0.2">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row>
    <row r="187" spans="11:47" ht="12.75" customHeight="1" x14ac:dyDescent="0.2">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row>
    <row r="188" spans="11:47" ht="12.75" customHeight="1" x14ac:dyDescent="0.2">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row>
    <row r="189" spans="11:47" ht="12.75" customHeight="1" x14ac:dyDescent="0.2">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row>
    <row r="190" spans="11:47" ht="12.75" customHeight="1" x14ac:dyDescent="0.2">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row>
    <row r="191" spans="11:47" ht="12.75" customHeight="1" x14ac:dyDescent="0.2">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row>
    <row r="192" spans="11:47" ht="12.75" customHeight="1" x14ac:dyDescent="0.2">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row>
    <row r="193" spans="11:47" ht="12.75" customHeight="1" x14ac:dyDescent="0.2">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row>
    <row r="194" spans="11:47" ht="12.75" customHeight="1" x14ac:dyDescent="0.2">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row>
    <row r="195" spans="11:47" ht="12.75" customHeight="1" x14ac:dyDescent="0.2">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row>
    <row r="196" spans="11:47" ht="12.75" customHeight="1" x14ac:dyDescent="0.2">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row>
    <row r="197" spans="11:47" ht="12.75" customHeight="1" x14ac:dyDescent="0.2">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row>
    <row r="198" spans="11:47" ht="12.75" customHeight="1" x14ac:dyDescent="0.2">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row>
    <row r="199" spans="11:47" ht="12.75" customHeight="1" x14ac:dyDescent="0.2">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row>
    <row r="200" spans="11:47" ht="12.75" customHeight="1" x14ac:dyDescent="0.2">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row>
    <row r="201" spans="11:47" ht="12.75" customHeight="1" x14ac:dyDescent="0.2">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row>
    <row r="202" spans="11:47" ht="12.75" customHeight="1" x14ac:dyDescent="0.2">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row>
    <row r="203" spans="11:47" ht="12.75" customHeight="1" x14ac:dyDescent="0.2">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row>
    <row r="204" spans="11:47" ht="12.75" customHeight="1" x14ac:dyDescent="0.2">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row>
    <row r="205" spans="11:47" ht="12.75" customHeight="1" x14ac:dyDescent="0.2">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row>
    <row r="206" spans="11:47" ht="12.75" customHeight="1" x14ac:dyDescent="0.2">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row>
    <row r="207" spans="11:47" ht="12.75" customHeight="1" x14ac:dyDescent="0.2">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row>
    <row r="208" spans="11:47" ht="12.75" customHeight="1" x14ac:dyDescent="0.2">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row>
    <row r="209" spans="11:47" ht="12.75" customHeight="1" x14ac:dyDescent="0.2">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row>
    <row r="210" spans="11:47" ht="12.75" customHeight="1" x14ac:dyDescent="0.2">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row>
    <row r="211" spans="11:47" ht="12.75" customHeight="1" x14ac:dyDescent="0.2">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row>
    <row r="212" spans="11:47" ht="12.75" customHeight="1" x14ac:dyDescent="0.2">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row>
    <row r="213" spans="11:47" ht="12.75" customHeight="1" x14ac:dyDescent="0.2">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row>
    <row r="214" spans="11:47" ht="12.75" customHeight="1" x14ac:dyDescent="0.2">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row>
    <row r="215" spans="11:47" ht="12.75" customHeight="1" x14ac:dyDescent="0.2">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row>
    <row r="216" spans="11:47" ht="12.75" customHeight="1" x14ac:dyDescent="0.2">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row>
    <row r="217" spans="11:47" ht="12.75" customHeight="1" x14ac:dyDescent="0.2">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c r="AU217" s="114"/>
    </row>
    <row r="218" spans="11:47" ht="12.75" customHeight="1" x14ac:dyDescent="0.2">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row>
    <row r="219" spans="11:47" ht="12.75" customHeight="1" x14ac:dyDescent="0.2">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row>
    <row r="220" spans="11:47" ht="12.75" customHeight="1" x14ac:dyDescent="0.2">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row>
    <row r="221" spans="11:47" ht="12.75" customHeight="1" x14ac:dyDescent="0.2">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row>
    <row r="222" spans="11:47" ht="12.75" customHeight="1" x14ac:dyDescent="0.2">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row>
    <row r="223" spans="11:47" ht="12.75" customHeight="1" x14ac:dyDescent="0.2">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row>
    <row r="224" spans="11:47" ht="12.75" customHeight="1" x14ac:dyDescent="0.2">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row>
    <row r="225" spans="11:47" ht="12.75" customHeight="1" x14ac:dyDescent="0.2">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row>
    <row r="226" spans="11:47" ht="12.75" customHeight="1" x14ac:dyDescent="0.2">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row>
    <row r="227" spans="11:47" ht="12.75" customHeight="1" x14ac:dyDescent="0.2">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row>
    <row r="228" spans="11:47" ht="12.75" customHeight="1" x14ac:dyDescent="0.2">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row>
    <row r="229" spans="11:47" ht="12.75" customHeight="1" x14ac:dyDescent="0.2">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row>
    <row r="230" spans="11:47" ht="12.75" customHeight="1" x14ac:dyDescent="0.2">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row>
    <row r="231" spans="11:47" ht="12.75" customHeight="1" x14ac:dyDescent="0.2">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row>
    <row r="232" spans="11:47" ht="12.75" customHeight="1" x14ac:dyDescent="0.2">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c r="AS232" s="114"/>
      <c r="AT232" s="114"/>
      <c r="AU232" s="114"/>
    </row>
    <row r="233" spans="11:47" ht="12.75" customHeight="1" x14ac:dyDescent="0.2">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row>
    <row r="234" spans="11:47" ht="12.75" customHeight="1" x14ac:dyDescent="0.2">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c r="AS234" s="114"/>
      <c r="AT234" s="114"/>
      <c r="AU234" s="114"/>
    </row>
    <row r="235" spans="11:47" ht="12.75" customHeight="1" x14ac:dyDescent="0.2">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row>
    <row r="236" spans="11:47" ht="12.75" customHeight="1" x14ac:dyDescent="0.2">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row>
    <row r="237" spans="11:47" ht="12.75" customHeight="1" x14ac:dyDescent="0.2">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row>
    <row r="238" spans="11:47" ht="12.75" customHeight="1" x14ac:dyDescent="0.2">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c r="AS238" s="114"/>
      <c r="AT238" s="114"/>
      <c r="AU238" s="114"/>
    </row>
    <row r="239" spans="11:47" ht="12.75" customHeight="1" x14ac:dyDescent="0.2">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row>
    <row r="240" spans="11:47" ht="12.75" customHeight="1" x14ac:dyDescent="0.2">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row>
    <row r="241" spans="11:47" ht="12.75" customHeight="1" x14ac:dyDescent="0.2">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row>
    <row r="242" spans="11:47" ht="12.75" customHeight="1" x14ac:dyDescent="0.2">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c r="AS242" s="114"/>
      <c r="AT242" s="114"/>
      <c r="AU242" s="114"/>
    </row>
    <row r="243" spans="11:47" ht="12.75" customHeight="1" x14ac:dyDescent="0.2">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c r="AS243" s="114"/>
      <c r="AT243" s="114"/>
      <c r="AU243" s="114"/>
    </row>
    <row r="244" spans="11:47" ht="12.75" customHeight="1" x14ac:dyDescent="0.2">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row>
    <row r="245" spans="11:47" ht="12.75" customHeight="1" x14ac:dyDescent="0.2">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c r="AS245" s="114"/>
      <c r="AT245" s="114"/>
      <c r="AU245" s="114"/>
    </row>
    <row r="246" spans="11:47" ht="12.75" customHeight="1" x14ac:dyDescent="0.2">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row>
    <row r="247" spans="11:47" ht="12.75" customHeight="1" x14ac:dyDescent="0.2">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row>
    <row r="248" spans="11:47" ht="12.75" customHeight="1" x14ac:dyDescent="0.2">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row>
    <row r="249" spans="11:47" ht="12.75" customHeight="1" x14ac:dyDescent="0.2">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row>
    <row r="250" spans="11:47" ht="12.75" customHeight="1" x14ac:dyDescent="0.2">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row>
    <row r="251" spans="11:47" ht="12.75" customHeight="1" x14ac:dyDescent="0.2">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row>
    <row r="252" spans="11:47" ht="12.75" customHeight="1" x14ac:dyDescent="0.2">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row>
    <row r="253" spans="11:47" ht="12.75" customHeight="1" x14ac:dyDescent="0.2">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row>
    <row r="254" spans="11:47" ht="12.75" customHeight="1" x14ac:dyDescent="0.2">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row>
    <row r="255" spans="11:47" ht="12.75" customHeight="1" x14ac:dyDescent="0.2">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row>
    <row r="256" spans="11:47" ht="12.75" customHeight="1" x14ac:dyDescent="0.2">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row>
    <row r="257" spans="11:47" ht="12.75" customHeight="1" x14ac:dyDescent="0.2">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row>
    <row r="258" spans="11:47" ht="12.75" customHeight="1" x14ac:dyDescent="0.2">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row>
    <row r="259" spans="11:47" ht="12.75" customHeight="1" x14ac:dyDescent="0.2">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row>
    <row r="260" spans="11:47" ht="12.75" customHeight="1" x14ac:dyDescent="0.2">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row>
    <row r="261" spans="11:47" ht="12.75" customHeight="1" x14ac:dyDescent="0.2">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row>
    <row r="262" spans="11:47" ht="12.75" customHeight="1" x14ac:dyDescent="0.2">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row>
    <row r="263" spans="11:47" ht="12.75" customHeight="1" x14ac:dyDescent="0.2">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row>
    <row r="264" spans="11:47" ht="12.75" customHeight="1" x14ac:dyDescent="0.2">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row>
    <row r="265" spans="11:47" ht="12.75" customHeight="1" x14ac:dyDescent="0.2">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row>
    <row r="266" spans="11:47" ht="12.75" customHeight="1" x14ac:dyDescent="0.2">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row>
    <row r="267" spans="11:47" ht="12.75" customHeight="1" x14ac:dyDescent="0.2">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row>
    <row r="268" spans="11:47" ht="12.75" customHeight="1" x14ac:dyDescent="0.2">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row>
    <row r="269" spans="11:47" ht="12.75" customHeight="1" x14ac:dyDescent="0.2">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row>
    <row r="270" spans="11:47" ht="12.75" customHeight="1" x14ac:dyDescent="0.2">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row>
    <row r="271" spans="11:47" ht="12.75" customHeight="1" x14ac:dyDescent="0.2">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row>
    <row r="272" spans="11:47" ht="12.75" customHeight="1" x14ac:dyDescent="0.2">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row>
    <row r="273" spans="11:47" ht="12.75" customHeight="1" x14ac:dyDescent="0.2">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row>
    <row r="274" spans="11:47" ht="12.75" customHeight="1" x14ac:dyDescent="0.2">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row>
    <row r="275" spans="11:47" ht="12.75" customHeight="1" x14ac:dyDescent="0.2">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row>
    <row r="276" spans="11:47" ht="12.75" customHeight="1" x14ac:dyDescent="0.2">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row>
    <row r="277" spans="11:47" ht="12.75" customHeight="1" x14ac:dyDescent="0.2">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row>
    <row r="278" spans="11:47" ht="12.75" customHeight="1" x14ac:dyDescent="0.2">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row>
    <row r="279" spans="11:47" ht="12.75" customHeight="1" x14ac:dyDescent="0.2">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row>
    <row r="280" spans="11:47" ht="12.75" customHeight="1" x14ac:dyDescent="0.2">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row>
    <row r="281" spans="11:47" ht="12.75" customHeight="1" x14ac:dyDescent="0.2">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row>
    <row r="282" spans="11:47" ht="12.75" customHeight="1" x14ac:dyDescent="0.2">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row>
    <row r="283" spans="11:47" ht="12.75" customHeight="1" x14ac:dyDescent="0.2">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row>
    <row r="284" spans="11:47" ht="12.75" customHeight="1" x14ac:dyDescent="0.2">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row>
    <row r="285" spans="11:47" ht="12.75" customHeight="1" x14ac:dyDescent="0.2">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row>
    <row r="286" spans="11:47" ht="12.75" customHeight="1" x14ac:dyDescent="0.2">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row>
    <row r="287" spans="11:47" ht="12.75" customHeight="1" x14ac:dyDescent="0.2">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row>
    <row r="288" spans="11:47" ht="12.75" customHeight="1" x14ac:dyDescent="0.2">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row>
    <row r="289" spans="11:47" ht="12.75" customHeight="1" x14ac:dyDescent="0.2">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row>
    <row r="290" spans="11:47" ht="12.75" customHeight="1" x14ac:dyDescent="0.2">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row>
    <row r="291" spans="11:47" ht="12.75" customHeight="1" x14ac:dyDescent="0.2">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row>
    <row r="292" spans="11:47" ht="12.75" customHeight="1" x14ac:dyDescent="0.2">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row>
    <row r="293" spans="11:47" ht="12.75" customHeight="1" x14ac:dyDescent="0.2">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row>
    <row r="294" spans="11:47" ht="12.75" customHeight="1" x14ac:dyDescent="0.2">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row>
    <row r="295" spans="11:47" ht="12.75" customHeight="1" x14ac:dyDescent="0.2">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row>
    <row r="296" spans="11:47" ht="12.75" customHeight="1" x14ac:dyDescent="0.2">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c r="AO296" s="114"/>
      <c r="AP296" s="114"/>
      <c r="AQ296" s="114"/>
      <c r="AR296" s="114"/>
      <c r="AS296" s="114"/>
      <c r="AT296" s="114"/>
      <c r="AU296" s="114"/>
    </row>
    <row r="297" spans="11:47" ht="12.75" customHeight="1" x14ac:dyDescent="0.2">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row>
    <row r="298" spans="11:47" ht="12.75" customHeight="1" x14ac:dyDescent="0.2">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c r="AO298" s="114"/>
      <c r="AP298" s="114"/>
      <c r="AQ298" s="114"/>
      <c r="AR298" s="114"/>
      <c r="AS298" s="114"/>
      <c r="AT298" s="114"/>
      <c r="AU298" s="114"/>
    </row>
    <row r="299" spans="11:47" ht="12.75" customHeight="1" x14ac:dyDescent="0.2">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c r="AO299" s="114"/>
      <c r="AP299" s="114"/>
      <c r="AQ299" s="114"/>
      <c r="AR299" s="114"/>
      <c r="AS299" s="114"/>
      <c r="AT299" s="114"/>
      <c r="AU299" s="114"/>
    </row>
    <row r="300" spans="11:47" ht="12.75" customHeight="1" x14ac:dyDescent="0.2">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114"/>
      <c r="AP300" s="114"/>
      <c r="AQ300" s="114"/>
      <c r="AR300" s="114"/>
      <c r="AS300" s="114"/>
      <c r="AT300" s="114"/>
      <c r="AU300" s="114"/>
    </row>
    <row r="301" spans="11:47" ht="12.75" customHeight="1" x14ac:dyDescent="0.2">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row>
    <row r="302" spans="11:47" ht="12.75" customHeight="1" x14ac:dyDescent="0.2">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row>
    <row r="303" spans="11:47" ht="12.75" customHeight="1" x14ac:dyDescent="0.2">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row>
    <row r="304" spans="11:47" ht="12.75" customHeight="1" x14ac:dyDescent="0.2">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row>
    <row r="305" spans="11:47" ht="12.75" customHeight="1" x14ac:dyDescent="0.2">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row>
    <row r="306" spans="11:47" ht="12.75" customHeight="1" x14ac:dyDescent="0.2">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row>
    <row r="307" spans="11:47" ht="12.75" customHeight="1" x14ac:dyDescent="0.2">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row>
    <row r="308" spans="11:47" ht="12.75" customHeight="1" x14ac:dyDescent="0.2">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row>
    <row r="309" spans="11:47" ht="12.75" customHeight="1" x14ac:dyDescent="0.2">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row>
    <row r="310" spans="11:47" ht="12.75" customHeight="1" x14ac:dyDescent="0.2">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c r="AO310" s="114"/>
      <c r="AP310" s="114"/>
      <c r="AQ310" s="114"/>
      <c r="AR310" s="114"/>
      <c r="AS310" s="114"/>
      <c r="AT310" s="114"/>
      <c r="AU310" s="114"/>
    </row>
    <row r="311" spans="11:47" ht="12.75" customHeight="1" x14ac:dyDescent="0.2">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row>
    <row r="312" spans="11:47" ht="12.75" customHeight="1" x14ac:dyDescent="0.2">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row>
    <row r="313" spans="11:47" ht="12.75" customHeight="1" x14ac:dyDescent="0.2">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row>
    <row r="314" spans="11:47" ht="12.75" customHeight="1" x14ac:dyDescent="0.2">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c r="AO314" s="114"/>
      <c r="AP314" s="114"/>
      <c r="AQ314" s="114"/>
      <c r="AR314" s="114"/>
      <c r="AS314" s="114"/>
      <c r="AT314" s="114"/>
      <c r="AU314" s="114"/>
    </row>
    <row r="315" spans="11:47" ht="12.75" customHeight="1" x14ac:dyDescent="0.2">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row>
    <row r="316" spans="11:47" ht="12.75" customHeight="1" x14ac:dyDescent="0.2">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c r="AO316" s="114"/>
      <c r="AP316" s="114"/>
      <c r="AQ316" s="114"/>
      <c r="AR316" s="114"/>
      <c r="AS316" s="114"/>
      <c r="AT316" s="114"/>
      <c r="AU316" s="114"/>
    </row>
    <row r="317" spans="11:47" ht="12.75" customHeight="1" x14ac:dyDescent="0.2">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c r="AO317" s="114"/>
      <c r="AP317" s="114"/>
      <c r="AQ317" s="114"/>
      <c r="AR317" s="114"/>
      <c r="AS317" s="114"/>
      <c r="AT317" s="114"/>
      <c r="AU317" s="114"/>
    </row>
    <row r="318" spans="11:47" ht="12.75" customHeight="1" x14ac:dyDescent="0.2">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c r="AO318" s="114"/>
      <c r="AP318" s="114"/>
      <c r="AQ318" s="114"/>
      <c r="AR318" s="114"/>
      <c r="AS318" s="114"/>
      <c r="AT318" s="114"/>
      <c r="AU318" s="114"/>
    </row>
    <row r="319" spans="11:47" ht="12.75" customHeight="1" x14ac:dyDescent="0.2">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AT319" s="114"/>
      <c r="AU319" s="114"/>
    </row>
    <row r="320" spans="11:47" ht="12.75" customHeight="1" x14ac:dyDescent="0.2">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c r="AO320" s="114"/>
      <c r="AP320" s="114"/>
      <c r="AQ320" s="114"/>
      <c r="AR320" s="114"/>
      <c r="AS320" s="114"/>
      <c r="AT320" s="114"/>
      <c r="AU320" s="114"/>
    </row>
    <row r="321" spans="11:47" ht="12.75" customHeight="1" x14ac:dyDescent="0.2">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row>
    <row r="322" spans="11:47" ht="12.75" customHeight="1" x14ac:dyDescent="0.2">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c r="AO322" s="114"/>
      <c r="AP322" s="114"/>
      <c r="AQ322" s="114"/>
      <c r="AR322" s="114"/>
      <c r="AS322" s="114"/>
      <c r="AT322" s="114"/>
      <c r="AU322" s="114"/>
    </row>
    <row r="323" spans="11:47" ht="12.75" customHeight="1" x14ac:dyDescent="0.2">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c r="AO323" s="114"/>
      <c r="AP323" s="114"/>
      <c r="AQ323" s="114"/>
      <c r="AR323" s="114"/>
      <c r="AS323" s="114"/>
      <c r="AT323" s="114"/>
      <c r="AU323" s="114"/>
    </row>
    <row r="324" spans="11:47" ht="12.75" customHeight="1" x14ac:dyDescent="0.2">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row>
    <row r="325" spans="11:47" ht="12.75" customHeight="1" x14ac:dyDescent="0.2">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row>
    <row r="326" spans="11:47" ht="12.75" customHeight="1" x14ac:dyDescent="0.2">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row>
    <row r="327" spans="11:47" ht="12.75" customHeight="1" x14ac:dyDescent="0.2">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row>
    <row r="328" spans="11:47" ht="12.75" customHeight="1" x14ac:dyDescent="0.2">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row>
    <row r="329" spans="11:47" ht="12.75" customHeight="1" x14ac:dyDescent="0.2">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row>
    <row r="330" spans="11:47" ht="12.75" customHeight="1" x14ac:dyDescent="0.2">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row>
    <row r="331" spans="11:47" ht="12.75" customHeight="1" x14ac:dyDescent="0.2">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c r="AO331" s="114"/>
      <c r="AP331" s="114"/>
      <c r="AQ331" s="114"/>
      <c r="AR331" s="114"/>
      <c r="AS331" s="114"/>
      <c r="AT331" s="114"/>
      <c r="AU331" s="114"/>
    </row>
    <row r="332" spans="11:47" ht="12.75" customHeight="1" x14ac:dyDescent="0.2">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c r="AO332" s="114"/>
      <c r="AP332" s="114"/>
      <c r="AQ332" s="114"/>
      <c r="AR332" s="114"/>
      <c r="AS332" s="114"/>
      <c r="AT332" s="114"/>
      <c r="AU332" s="114"/>
    </row>
    <row r="333" spans="11:47" ht="12.75" customHeight="1" x14ac:dyDescent="0.2">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row>
    <row r="334" spans="11:47" ht="12.75" customHeight="1" x14ac:dyDescent="0.2">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row>
    <row r="335" spans="11:47" ht="12.75" customHeight="1" x14ac:dyDescent="0.2">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c r="AO335" s="114"/>
      <c r="AP335" s="114"/>
      <c r="AQ335" s="114"/>
      <c r="AR335" s="114"/>
      <c r="AS335" s="114"/>
      <c r="AT335" s="114"/>
      <c r="AU335" s="114"/>
    </row>
    <row r="336" spans="11:47" ht="12.75" customHeight="1" x14ac:dyDescent="0.2">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c r="AO336" s="114"/>
      <c r="AP336" s="114"/>
      <c r="AQ336" s="114"/>
      <c r="AR336" s="114"/>
      <c r="AS336" s="114"/>
      <c r="AT336" s="114"/>
      <c r="AU336" s="114"/>
    </row>
    <row r="337" spans="11:47" ht="12.75" customHeight="1" x14ac:dyDescent="0.2">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c r="AO337" s="114"/>
      <c r="AP337" s="114"/>
      <c r="AQ337" s="114"/>
      <c r="AR337" s="114"/>
      <c r="AS337" s="114"/>
      <c r="AT337" s="114"/>
      <c r="AU337" s="114"/>
    </row>
    <row r="338" spans="11:47" ht="12.75" customHeight="1" x14ac:dyDescent="0.2">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c r="AO338" s="114"/>
      <c r="AP338" s="114"/>
      <c r="AQ338" s="114"/>
      <c r="AR338" s="114"/>
      <c r="AS338" s="114"/>
      <c r="AT338" s="114"/>
      <c r="AU338" s="114"/>
    </row>
    <row r="339" spans="11:47" ht="12.75" customHeight="1" x14ac:dyDescent="0.2">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row>
    <row r="340" spans="11:47" ht="12.75" customHeight="1" x14ac:dyDescent="0.2">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row>
    <row r="341" spans="11:47" ht="12.75" customHeight="1" x14ac:dyDescent="0.2">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c r="AO341" s="114"/>
      <c r="AP341" s="114"/>
      <c r="AQ341" s="114"/>
      <c r="AR341" s="114"/>
      <c r="AS341" s="114"/>
      <c r="AT341" s="114"/>
      <c r="AU341" s="114"/>
    </row>
    <row r="342" spans="11:47" ht="12.75" customHeight="1" x14ac:dyDescent="0.2">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114"/>
      <c r="AS342" s="114"/>
      <c r="AT342" s="114"/>
      <c r="AU342" s="114"/>
    </row>
    <row r="343" spans="11:47" ht="12.75" customHeight="1" x14ac:dyDescent="0.2">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row>
    <row r="344" spans="11:47" ht="12.75" customHeight="1" x14ac:dyDescent="0.2">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O344" s="114"/>
      <c r="AP344" s="114"/>
      <c r="AQ344" s="114"/>
      <c r="AR344" s="114"/>
      <c r="AS344" s="114"/>
      <c r="AT344" s="114"/>
      <c r="AU344" s="114"/>
    </row>
    <row r="345" spans="11:47" ht="12.75" customHeight="1" x14ac:dyDescent="0.2">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14"/>
      <c r="AR345" s="114"/>
      <c r="AS345" s="114"/>
      <c r="AT345" s="114"/>
      <c r="AU345" s="114"/>
    </row>
    <row r="346" spans="11:47" ht="12.75" customHeight="1" x14ac:dyDescent="0.2">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O346" s="114"/>
      <c r="AP346" s="114"/>
      <c r="AQ346" s="114"/>
      <c r="AR346" s="114"/>
      <c r="AS346" s="114"/>
      <c r="AT346" s="114"/>
      <c r="AU346" s="114"/>
    </row>
    <row r="347" spans="11:47" ht="12.75" customHeight="1" x14ac:dyDescent="0.2">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O347" s="114"/>
      <c r="AP347" s="114"/>
      <c r="AQ347" s="114"/>
      <c r="AR347" s="114"/>
      <c r="AS347" s="114"/>
      <c r="AT347" s="114"/>
      <c r="AU347" s="114"/>
    </row>
    <row r="348" spans="11:47" ht="12.75" customHeight="1" x14ac:dyDescent="0.2">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row>
    <row r="349" spans="11:47" ht="12.75" customHeight="1" x14ac:dyDescent="0.2">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row>
    <row r="350" spans="11:47" ht="12.75" customHeight="1" x14ac:dyDescent="0.2">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row>
    <row r="351" spans="11:47" ht="12.75" customHeight="1" x14ac:dyDescent="0.2">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O351" s="114"/>
      <c r="AP351" s="114"/>
      <c r="AQ351" s="114"/>
      <c r="AR351" s="114"/>
      <c r="AS351" s="114"/>
      <c r="AT351" s="114"/>
      <c r="AU351" s="114"/>
    </row>
    <row r="352" spans="11:47" ht="12.75" customHeight="1" x14ac:dyDescent="0.2">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O352" s="114"/>
      <c r="AP352" s="114"/>
      <c r="AQ352" s="114"/>
      <c r="AR352" s="114"/>
      <c r="AS352" s="114"/>
      <c r="AT352" s="114"/>
      <c r="AU352" s="114"/>
    </row>
    <row r="353" spans="11:47" ht="12.75" customHeight="1" x14ac:dyDescent="0.2">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row>
    <row r="354" spans="11:47" ht="12.75" customHeight="1" x14ac:dyDescent="0.2">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c r="AO354" s="114"/>
      <c r="AP354" s="114"/>
      <c r="AQ354" s="114"/>
      <c r="AR354" s="114"/>
      <c r="AS354" s="114"/>
      <c r="AT354" s="114"/>
      <c r="AU354" s="114"/>
    </row>
    <row r="355" spans="11:47" ht="12.75" customHeight="1" x14ac:dyDescent="0.2">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row>
    <row r="356" spans="11:47" ht="12.75" customHeight="1" x14ac:dyDescent="0.2">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row>
    <row r="357" spans="11:47" ht="12.75" customHeight="1" x14ac:dyDescent="0.2">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row>
    <row r="358" spans="11:47" ht="12.75" customHeight="1" x14ac:dyDescent="0.2">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row>
    <row r="359" spans="11:47" ht="12.75" customHeight="1" x14ac:dyDescent="0.2">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row>
    <row r="360" spans="11:47" ht="12.75" customHeight="1" x14ac:dyDescent="0.2">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row>
    <row r="361" spans="11:47" ht="12.75" customHeight="1" x14ac:dyDescent="0.2">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row>
    <row r="362" spans="11:47" ht="12.75" customHeight="1" x14ac:dyDescent="0.2">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row>
    <row r="363" spans="11:47" ht="12.75" customHeight="1" x14ac:dyDescent="0.2">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c r="AO363" s="114"/>
      <c r="AP363" s="114"/>
      <c r="AQ363" s="114"/>
      <c r="AR363" s="114"/>
      <c r="AS363" s="114"/>
      <c r="AT363" s="114"/>
      <c r="AU363" s="114"/>
    </row>
    <row r="364" spans="11:47" ht="12.75" customHeight="1" x14ac:dyDescent="0.2">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row>
    <row r="365" spans="11:47" ht="12.75" customHeight="1" x14ac:dyDescent="0.2">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c r="AO365" s="114"/>
      <c r="AP365" s="114"/>
      <c r="AQ365" s="114"/>
      <c r="AR365" s="114"/>
      <c r="AS365" s="114"/>
      <c r="AT365" s="114"/>
      <c r="AU365" s="114"/>
    </row>
    <row r="366" spans="11:47" ht="12.75" customHeight="1" x14ac:dyDescent="0.2">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row>
    <row r="367" spans="11:47" ht="12.75" customHeight="1" x14ac:dyDescent="0.2">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row>
    <row r="368" spans="11:47" ht="12.75" customHeight="1" x14ac:dyDescent="0.2">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row>
    <row r="369" spans="11:47" ht="12.75" customHeight="1" x14ac:dyDescent="0.2">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row>
    <row r="370" spans="11:47" ht="12.75" customHeight="1" x14ac:dyDescent="0.2">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c r="AO370" s="114"/>
      <c r="AP370" s="114"/>
      <c r="AQ370" s="114"/>
      <c r="AR370" s="114"/>
      <c r="AS370" s="114"/>
      <c r="AT370" s="114"/>
      <c r="AU370" s="114"/>
    </row>
    <row r="371" spans="11:47" ht="12.75" customHeight="1" x14ac:dyDescent="0.2">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row>
    <row r="372" spans="11:47" ht="12.75" customHeight="1" x14ac:dyDescent="0.2">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c r="AO372" s="114"/>
      <c r="AP372" s="114"/>
      <c r="AQ372" s="114"/>
      <c r="AR372" s="114"/>
      <c r="AS372" s="114"/>
      <c r="AT372" s="114"/>
      <c r="AU372" s="114"/>
    </row>
    <row r="373" spans="11:47" ht="12.75" customHeight="1" x14ac:dyDescent="0.2">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row>
    <row r="374" spans="11:47" ht="12.75" customHeight="1" x14ac:dyDescent="0.2">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row>
    <row r="375" spans="11:47" ht="12.75" customHeight="1" x14ac:dyDescent="0.2">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row>
    <row r="376" spans="11:47" ht="12.75" customHeight="1" x14ac:dyDescent="0.2">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row>
    <row r="377" spans="11:47" ht="12.75" customHeight="1" x14ac:dyDescent="0.2">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row>
    <row r="378" spans="11:47" ht="12.75" customHeight="1" x14ac:dyDescent="0.2">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row>
    <row r="379" spans="11:47" ht="12.75" customHeight="1" x14ac:dyDescent="0.2">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row>
    <row r="380" spans="11:47" ht="12.75" customHeight="1" x14ac:dyDescent="0.2">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row>
    <row r="381" spans="11:47" ht="12.75" customHeight="1" x14ac:dyDescent="0.2">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c r="AO381" s="114"/>
      <c r="AP381" s="114"/>
      <c r="AQ381" s="114"/>
      <c r="AR381" s="114"/>
      <c r="AS381" s="114"/>
      <c r="AT381" s="114"/>
      <c r="AU381" s="114"/>
    </row>
    <row r="382" spans="11:47" ht="12.75" customHeight="1" x14ac:dyDescent="0.2">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O382" s="114"/>
      <c r="AP382" s="114"/>
      <c r="AQ382" s="114"/>
      <c r="AR382" s="114"/>
      <c r="AS382" s="114"/>
      <c r="AT382" s="114"/>
      <c r="AU382" s="114"/>
    </row>
    <row r="383" spans="11:47" ht="12.75" customHeight="1" x14ac:dyDescent="0.2">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O383" s="114"/>
      <c r="AP383" s="114"/>
      <c r="AQ383" s="114"/>
      <c r="AR383" s="114"/>
      <c r="AS383" s="114"/>
      <c r="AT383" s="114"/>
      <c r="AU383" s="114"/>
    </row>
    <row r="384" spans="11:47" ht="12.75" customHeight="1" x14ac:dyDescent="0.2">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O384" s="114"/>
      <c r="AP384" s="114"/>
      <c r="AQ384" s="114"/>
      <c r="AR384" s="114"/>
      <c r="AS384" s="114"/>
      <c r="AT384" s="114"/>
      <c r="AU384" s="114"/>
    </row>
    <row r="385" spans="11:47" ht="12.75" customHeight="1" x14ac:dyDescent="0.2">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row>
    <row r="386" spans="11:47" ht="12.75" customHeight="1" x14ac:dyDescent="0.2">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c r="AT386" s="114"/>
      <c r="AU386" s="114"/>
    </row>
    <row r="387" spans="11:47" ht="12.75" customHeight="1" x14ac:dyDescent="0.2">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O387" s="114"/>
      <c r="AP387" s="114"/>
      <c r="AQ387" s="114"/>
      <c r="AR387" s="114"/>
      <c r="AS387" s="114"/>
      <c r="AT387" s="114"/>
      <c r="AU387" s="114"/>
    </row>
    <row r="388" spans="11:47" ht="12.75" customHeight="1" x14ac:dyDescent="0.2">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c r="AT388" s="114"/>
      <c r="AU388" s="114"/>
    </row>
    <row r="389" spans="11:47" ht="12.75" customHeight="1" x14ac:dyDescent="0.2">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O389" s="114"/>
      <c r="AP389" s="114"/>
      <c r="AQ389" s="114"/>
      <c r="AR389" s="114"/>
      <c r="AS389" s="114"/>
      <c r="AT389" s="114"/>
      <c r="AU389" s="114"/>
    </row>
    <row r="390" spans="11:47" ht="12.75" customHeight="1" x14ac:dyDescent="0.2">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O390" s="114"/>
      <c r="AP390" s="114"/>
      <c r="AQ390" s="114"/>
      <c r="AR390" s="114"/>
      <c r="AS390" s="114"/>
      <c r="AT390" s="114"/>
      <c r="AU390" s="114"/>
    </row>
    <row r="391" spans="11:47" ht="12.75" customHeight="1" x14ac:dyDescent="0.2">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c r="AO391" s="114"/>
      <c r="AP391" s="114"/>
      <c r="AQ391" s="114"/>
      <c r="AR391" s="114"/>
      <c r="AS391" s="114"/>
      <c r="AT391" s="114"/>
      <c r="AU391" s="114"/>
    </row>
    <row r="392" spans="11:47" ht="12.75" customHeight="1" x14ac:dyDescent="0.2">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row>
    <row r="393" spans="11:47" ht="12.75" customHeight="1" x14ac:dyDescent="0.2">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c r="AO393" s="114"/>
      <c r="AP393" s="114"/>
      <c r="AQ393" s="114"/>
      <c r="AR393" s="114"/>
      <c r="AS393" s="114"/>
      <c r="AT393" s="114"/>
      <c r="AU393" s="114"/>
    </row>
    <row r="394" spans="11:47" ht="12.75" customHeight="1" x14ac:dyDescent="0.2">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row>
    <row r="395" spans="11:47" ht="12.75" customHeight="1" x14ac:dyDescent="0.2">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c r="AO395" s="114"/>
      <c r="AP395" s="114"/>
      <c r="AQ395" s="114"/>
      <c r="AR395" s="114"/>
      <c r="AS395" s="114"/>
      <c r="AT395" s="114"/>
      <c r="AU395" s="114"/>
    </row>
    <row r="396" spans="11:47" ht="12.75" customHeight="1" x14ac:dyDescent="0.2">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c r="AO396" s="114"/>
      <c r="AP396" s="114"/>
      <c r="AQ396" s="114"/>
      <c r="AR396" s="114"/>
      <c r="AS396" s="114"/>
      <c r="AT396" s="114"/>
      <c r="AU396" s="114"/>
    </row>
    <row r="397" spans="11:47" ht="12.75" customHeight="1" x14ac:dyDescent="0.2">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c r="AO397" s="114"/>
      <c r="AP397" s="114"/>
      <c r="AQ397" s="114"/>
      <c r="AR397" s="114"/>
      <c r="AS397" s="114"/>
      <c r="AT397" s="114"/>
      <c r="AU397" s="114"/>
    </row>
    <row r="398" spans="11:47" ht="12.75" customHeight="1" x14ac:dyDescent="0.2">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c r="AO398" s="114"/>
      <c r="AP398" s="114"/>
      <c r="AQ398" s="114"/>
      <c r="AR398" s="114"/>
      <c r="AS398" s="114"/>
      <c r="AT398" s="114"/>
      <c r="AU398" s="114"/>
    </row>
    <row r="399" spans="11:47" ht="12.75" customHeight="1" x14ac:dyDescent="0.2">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4"/>
      <c r="AS399" s="114"/>
      <c r="AT399" s="114"/>
      <c r="AU399" s="114"/>
    </row>
    <row r="400" spans="11:47" ht="12.75" customHeight="1" x14ac:dyDescent="0.2">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O400" s="114"/>
      <c r="AP400" s="114"/>
      <c r="AQ400" s="114"/>
      <c r="AR400" s="114"/>
      <c r="AS400" s="114"/>
      <c r="AT400" s="114"/>
      <c r="AU400" s="114"/>
    </row>
    <row r="401" spans="11:47" ht="12.75" customHeight="1" x14ac:dyDescent="0.2">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O401" s="114"/>
      <c r="AP401" s="114"/>
      <c r="AQ401" s="114"/>
      <c r="AR401" s="114"/>
      <c r="AS401" s="114"/>
      <c r="AT401" s="114"/>
      <c r="AU401" s="114"/>
    </row>
    <row r="402" spans="11:47" ht="12.75" customHeight="1" x14ac:dyDescent="0.2">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O402" s="114"/>
      <c r="AP402" s="114"/>
      <c r="AQ402" s="114"/>
      <c r="AR402" s="114"/>
      <c r="AS402" s="114"/>
      <c r="AT402" s="114"/>
      <c r="AU402" s="114"/>
    </row>
    <row r="403" spans="11:47" ht="12.75" customHeight="1" x14ac:dyDescent="0.2">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row>
    <row r="404" spans="11:47" ht="12.75" customHeight="1" x14ac:dyDescent="0.2">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row>
    <row r="405" spans="11:47" ht="12.75" customHeight="1" x14ac:dyDescent="0.2">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row>
    <row r="406" spans="11:47" ht="12.75" customHeight="1" x14ac:dyDescent="0.2">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row>
    <row r="407" spans="11:47" ht="12.75" customHeight="1" x14ac:dyDescent="0.2">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row>
    <row r="408" spans="11:47" ht="12.75" customHeight="1" x14ac:dyDescent="0.2">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row>
    <row r="409" spans="11:47" ht="12.75" customHeight="1" x14ac:dyDescent="0.2">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row>
    <row r="410" spans="11:47" ht="12.75" customHeight="1" x14ac:dyDescent="0.2">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row>
    <row r="411" spans="11:47" ht="12.75" customHeight="1" x14ac:dyDescent="0.2">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O411" s="114"/>
      <c r="AP411" s="114"/>
      <c r="AQ411" s="114"/>
      <c r="AR411" s="114"/>
      <c r="AS411" s="114"/>
      <c r="AT411" s="114"/>
      <c r="AU411" s="114"/>
    </row>
    <row r="412" spans="11:47" ht="12.75" customHeight="1" x14ac:dyDescent="0.2">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O412" s="114"/>
      <c r="AP412" s="114"/>
      <c r="AQ412" s="114"/>
      <c r="AR412" s="114"/>
      <c r="AS412" s="114"/>
      <c r="AT412" s="114"/>
      <c r="AU412" s="114"/>
    </row>
    <row r="413" spans="11:47" ht="12.75" customHeight="1" x14ac:dyDescent="0.2">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row>
    <row r="414" spans="11:47" ht="12.75" customHeight="1" x14ac:dyDescent="0.2">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O414" s="114"/>
      <c r="AP414" s="114"/>
      <c r="AQ414" s="114"/>
      <c r="AR414" s="114"/>
      <c r="AS414" s="114"/>
      <c r="AT414" s="114"/>
      <c r="AU414" s="114"/>
    </row>
    <row r="415" spans="11:47" ht="12.75" customHeight="1" x14ac:dyDescent="0.2">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T415" s="114"/>
      <c r="AU415" s="114"/>
    </row>
    <row r="416" spans="11:47" ht="12.75" customHeight="1" x14ac:dyDescent="0.2">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c r="AO416" s="114"/>
      <c r="AP416" s="114"/>
      <c r="AQ416" s="114"/>
      <c r="AR416" s="114"/>
      <c r="AS416" s="114"/>
      <c r="AT416" s="114"/>
      <c r="AU416" s="114"/>
    </row>
    <row r="417" spans="11:47" ht="12.75" customHeight="1" x14ac:dyDescent="0.2">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c r="AT417" s="114"/>
      <c r="AU417" s="114"/>
    </row>
    <row r="418" spans="11:47" ht="12.75" customHeight="1" x14ac:dyDescent="0.2">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14"/>
      <c r="AR418" s="114"/>
      <c r="AS418" s="114"/>
      <c r="AT418" s="114"/>
      <c r="AU418" s="114"/>
    </row>
    <row r="419" spans="11:47" ht="12.75" customHeight="1" x14ac:dyDescent="0.2">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14"/>
      <c r="AR419" s="114"/>
      <c r="AS419" s="114"/>
      <c r="AT419" s="114"/>
      <c r="AU419" s="114"/>
    </row>
    <row r="420" spans="11:47" ht="12.75" customHeight="1" x14ac:dyDescent="0.2">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c r="AO420" s="114"/>
      <c r="AP420" s="114"/>
      <c r="AQ420" s="114"/>
      <c r="AR420" s="114"/>
      <c r="AS420" s="114"/>
      <c r="AT420" s="114"/>
      <c r="AU420" s="114"/>
    </row>
    <row r="421" spans="11:47" ht="12.75" customHeight="1" x14ac:dyDescent="0.2">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row>
    <row r="422" spans="11:47" ht="12.75" customHeight="1" x14ac:dyDescent="0.2">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c r="AO422" s="114"/>
      <c r="AP422" s="114"/>
      <c r="AQ422" s="114"/>
      <c r="AR422" s="114"/>
      <c r="AS422" s="114"/>
      <c r="AT422" s="114"/>
      <c r="AU422" s="114"/>
    </row>
    <row r="423" spans="11:47" ht="12.75" customHeight="1" x14ac:dyDescent="0.2">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c r="AO423" s="114"/>
      <c r="AP423" s="114"/>
      <c r="AQ423" s="114"/>
      <c r="AR423" s="114"/>
      <c r="AS423" s="114"/>
      <c r="AT423" s="114"/>
      <c r="AU423" s="114"/>
    </row>
    <row r="424" spans="11:47" ht="12.75" customHeight="1" x14ac:dyDescent="0.2">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c r="AO424" s="114"/>
      <c r="AP424" s="114"/>
      <c r="AQ424" s="114"/>
      <c r="AR424" s="114"/>
      <c r="AS424" s="114"/>
      <c r="AT424" s="114"/>
      <c r="AU424" s="114"/>
    </row>
    <row r="425" spans="11:47" ht="12.75" customHeight="1" x14ac:dyDescent="0.2">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c r="AT425" s="114"/>
      <c r="AU425" s="114"/>
    </row>
    <row r="426" spans="11:47" ht="12.75" customHeight="1" x14ac:dyDescent="0.2">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c r="AO426" s="114"/>
      <c r="AP426" s="114"/>
      <c r="AQ426" s="114"/>
      <c r="AR426" s="114"/>
      <c r="AS426" s="114"/>
      <c r="AT426" s="114"/>
      <c r="AU426" s="114"/>
    </row>
    <row r="427" spans="11:47" ht="12.75" customHeight="1" x14ac:dyDescent="0.2">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row>
    <row r="428" spans="11:47" ht="12.75" customHeight="1" x14ac:dyDescent="0.2">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row>
    <row r="429" spans="11:47" ht="12.75" customHeight="1" x14ac:dyDescent="0.2">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row>
    <row r="430" spans="11:47" ht="12.75" customHeight="1" x14ac:dyDescent="0.2">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114"/>
      <c r="AR430" s="114"/>
      <c r="AS430" s="114"/>
      <c r="AT430" s="114"/>
      <c r="AU430" s="114"/>
    </row>
    <row r="431" spans="11:47" ht="12.75" customHeight="1" x14ac:dyDescent="0.2">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c r="AO431" s="114"/>
      <c r="AP431" s="114"/>
      <c r="AQ431" s="114"/>
      <c r="AR431" s="114"/>
      <c r="AS431" s="114"/>
      <c r="AT431" s="114"/>
      <c r="AU431" s="114"/>
    </row>
    <row r="432" spans="11:47" ht="12.75" customHeight="1" x14ac:dyDescent="0.2">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c r="AQ432" s="114"/>
      <c r="AR432" s="114"/>
      <c r="AS432" s="114"/>
      <c r="AT432" s="114"/>
      <c r="AU432" s="114"/>
    </row>
    <row r="433" spans="11:47" ht="12.75" customHeight="1" x14ac:dyDescent="0.2">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row>
    <row r="434" spans="11:47" ht="12.75" customHeight="1" x14ac:dyDescent="0.2">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row>
    <row r="435" spans="11:47" ht="12.75" customHeight="1" x14ac:dyDescent="0.2">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row>
    <row r="436" spans="11:47" ht="12.75" customHeight="1" x14ac:dyDescent="0.2">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row>
    <row r="437" spans="11:47" ht="12.75" customHeight="1" x14ac:dyDescent="0.2">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row>
    <row r="438" spans="11:47" ht="12.75" customHeight="1" x14ac:dyDescent="0.2">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row>
  </sheetData>
  <pageMargins left="0.6" right="0.6" top="0.5" bottom="0.5" header="0.5" footer="0.5"/>
  <pageSetup scale="71"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AR254"/>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ColWidth="7" defaultRowHeight="12.75" x14ac:dyDescent="0.2"/>
  <cols>
    <col min="1" max="1" width="36.140625" style="85" customWidth="1"/>
    <col min="2" max="2" width="10.42578125" style="85" customWidth="1"/>
    <col min="3" max="3" width="13" style="85" customWidth="1"/>
    <col min="4" max="4" width="10.42578125" style="85" customWidth="1"/>
    <col min="5" max="5" width="1.85546875" style="85" customWidth="1"/>
    <col min="6" max="8" width="12.140625" style="85" customWidth="1"/>
    <col min="9" max="9" width="2.7109375" style="85" customWidth="1"/>
    <col min="10" max="12" width="11.5703125" style="85" customWidth="1"/>
    <col min="13" max="15" width="7" style="85" customWidth="1"/>
    <col min="16" max="16384" width="7" style="84"/>
  </cols>
  <sheetData>
    <row r="1" spans="1:44" x14ac:dyDescent="0.2">
      <c r="A1" s="112" t="s">
        <v>384</v>
      </c>
      <c r="B1" s="104"/>
      <c r="C1" s="104"/>
      <c r="D1" s="104"/>
      <c r="E1" s="104"/>
      <c r="F1" s="104"/>
      <c r="G1" s="104"/>
      <c r="H1" s="104"/>
      <c r="I1" s="104"/>
      <c r="J1" s="104"/>
      <c r="K1" s="104"/>
      <c r="L1" s="10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
      <c r="A2" s="88"/>
      <c r="B2" s="133" t="s">
        <v>249</v>
      </c>
      <c r="C2" s="132"/>
      <c r="D2" s="133"/>
      <c r="E2" s="88"/>
      <c r="F2" s="133" t="s">
        <v>248</v>
      </c>
      <c r="G2" s="132"/>
      <c r="H2" s="132"/>
      <c r="J2" s="133" t="s">
        <v>247</v>
      </c>
      <c r="K2" s="133"/>
      <c r="L2" s="132"/>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row>
    <row r="3" spans="1:44" x14ac:dyDescent="0.2">
      <c r="B3" s="105" t="s">
        <v>200</v>
      </c>
      <c r="C3" s="105" t="s">
        <v>246</v>
      </c>
      <c r="D3" s="105" t="s">
        <v>229</v>
      </c>
      <c r="E3" s="105"/>
      <c r="F3" s="105" t="s">
        <v>200</v>
      </c>
      <c r="G3" s="105" t="s">
        <v>229</v>
      </c>
      <c r="H3" s="105" t="s">
        <v>66</v>
      </c>
      <c r="I3" s="105"/>
      <c r="J3" s="105" t="s">
        <v>200</v>
      </c>
      <c r="K3" s="105" t="s">
        <v>229</v>
      </c>
      <c r="L3" s="105" t="s">
        <v>66</v>
      </c>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row>
    <row r="4" spans="1:44" x14ac:dyDescent="0.2">
      <c r="A4" s="104" t="s">
        <v>197</v>
      </c>
      <c r="B4" s="125" t="s">
        <v>114</v>
      </c>
      <c r="C4" s="125" t="s">
        <v>245</v>
      </c>
      <c r="D4" s="125" t="s">
        <v>244</v>
      </c>
      <c r="E4" s="125"/>
      <c r="F4" s="125" t="s">
        <v>243</v>
      </c>
      <c r="G4" s="125" t="s">
        <v>225</v>
      </c>
      <c r="H4" s="125" t="s">
        <v>123</v>
      </c>
      <c r="I4" s="125"/>
      <c r="J4" s="125" t="s">
        <v>243</v>
      </c>
      <c r="K4" s="125" t="s">
        <v>225</v>
      </c>
      <c r="L4" s="125" t="s">
        <v>123</v>
      </c>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row>
    <row r="5" spans="1:44" x14ac:dyDescent="0.2">
      <c r="B5" s="124" t="s">
        <v>13</v>
      </c>
      <c r="C5" s="122"/>
      <c r="D5" s="122"/>
      <c r="E5" s="122"/>
      <c r="F5" s="122"/>
      <c r="G5" s="122"/>
      <c r="H5" s="122"/>
      <c r="I5" s="122"/>
      <c r="J5" s="122"/>
      <c r="K5" s="122"/>
      <c r="L5" s="122"/>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44" ht="10.15" customHeight="1" x14ac:dyDescent="0.2">
      <c r="A6" s="85" t="s">
        <v>222</v>
      </c>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spans="1:44" x14ac:dyDescent="0.2">
      <c r="A7" s="88" t="s">
        <v>194</v>
      </c>
      <c r="B7" s="115">
        <v>95867</v>
      </c>
      <c r="C7" s="127">
        <v>3062</v>
      </c>
      <c r="D7" s="115">
        <v>95867</v>
      </c>
      <c r="E7" s="115"/>
      <c r="F7" s="115">
        <v>87236</v>
      </c>
      <c r="G7" s="115">
        <v>87226</v>
      </c>
      <c r="H7" s="115">
        <v>-10</v>
      </c>
      <c r="I7" s="115"/>
      <c r="J7" s="115">
        <v>65563</v>
      </c>
      <c r="K7" s="128">
        <v>65517</v>
      </c>
      <c r="L7" s="115">
        <v>-46</v>
      </c>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row>
    <row r="8" spans="1:44" x14ac:dyDescent="0.2">
      <c r="A8" s="88" t="s">
        <v>193</v>
      </c>
      <c r="B8" s="115">
        <v>185044</v>
      </c>
      <c r="C8" s="127">
        <v>0</v>
      </c>
      <c r="D8" s="115">
        <v>185044</v>
      </c>
      <c r="E8" s="115"/>
      <c r="F8" s="115">
        <v>168386</v>
      </c>
      <c r="G8" s="115">
        <v>168756</v>
      </c>
      <c r="H8" s="115">
        <v>370</v>
      </c>
      <c r="I8" s="115"/>
      <c r="J8" s="115">
        <v>126552</v>
      </c>
      <c r="K8" s="128">
        <v>127062</v>
      </c>
      <c r="L8" s="115">
        <v>510</v>
      </c>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row>
    <row r="9" spans="1:44" x14ac:dyDescent="0.2">
      <c r="A9" s="88" t="s">
        <v>192</v>
      </c>
      <c r="B9" s="115">
        <v>12311</v>
      </c>
      <c r="C9" s="127">
        <v>0</v>
      </c>
      <c r="D9" s="115">
        <v>0</v>
      </c>
      <c r="E9" s="115"/>
      <c r="F9" s="115">
        <v>11359</v>
      </c>
      <c r="G9" s="115">
        <v>0</v>
      </c>
      <c r="H9" s="115">
        <v>-11359</v>
      </c>
      <c r="I9" s="115"/>
      <c r="J9" s="115">
        <v>7830</v>
      </c>
      <c r="K9" s="128">
        <v>0</v>
      </c>
      <c r="L9" s="115">
        <v>-7830</v>
      </c>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row>
    <row r="10" spans="1:44" x14ac:dyDescent="0.2">
      <c r="A10" s="88" t="s">
        <v>191</v>
      </c>
      <c r="B10" s="115">
        <v>24523</v>
      </c>
      <c r="C10" s="127">
        <v>0</v>
      </c>
      <c r="D10" s="115">
        <v>24524</v>
      </c>
      <c r="E10" s="115"/>
      <c r="F10" s="115">
        <v>22316</v>
      </c>
      <c r="G10" s="115">
        <v>22420</v>
      </c>
      <c r="H10" s="115">
        <v>104</v>
      </c>
      <c r="I10" s="115"/>
      <c r="J10" s="115">
        <v>16772</v>
      </c>
      <c r="K10" s="128">
        <v>16796</v>
      </c>
      <c r="L10" s="115">
        <v>24</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row>
    <row r="11" spans="1:44" x14ac:dyDescent="0.2">
      <c r="A11" s="88" t="s">
        <v>190</v>
      </c>
      <c r="B11" s="115">
        <v>17835</v>
      </c>
      <c r="C11" s="127">
        <v>0</v>
      </c>
      <c r="D11" s="115">
        <v>17660</v>
      </c>
      <c r="E11" s="115"/>
      <c r="F11" s="115">
        <v>16230</v>
      </c>
      <c r="G11" s="115">
        <v>16339</v>
      </c>
      <c r="H11" s="115">
        <v>109</v>
      </c>
      <c r="I11" s="115"/>
      <c r="J11" s="115">
        <v>12198</v>
      </c>
      <c r="K11" s="128">
        <v>11413</v>
      </c>
      <c r="L11" s="115">
        <v>-785</v>
      </c>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row>
    <row r="12" spans="1:44" x14ac:dyDescent="0.2">
      <c r="A12" s="88" t="s">
        <v>189</v>
      </c>
      <c r="B12" s="115">
        <v>323271</v>
      </c>
      <c r="C12" s="127">
        <v>0</v>
      </c>
      <c r="D12" s="115">
        <v>323268</v>
      </c>
      <c r="E12" s="115"/>
      <c r="F12" s="115">
        <v>294169</v>
      </c>
      <c r="G12" s="115">
        <v>294207</v>
      </c>
      <c r="H12" s="115">
        <v>38</v>
      </c>
      <c r="I12" s="115"/>
      <c r="J12" s="115">
        <v>221084</v>
      </c>
      <c r="K12" s="128">
        <v>220358</v>
      </c>
      <c r="L12" s="115">
        <v>-726</v>
      </c>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row>
    <row r="13" spans="1:44" x14ac:dyDescent="0.2">
      <c r="A13" s="88" t="s">
        <v>188</v>
      </c>
      <c r="B13" s="115">
        <v>53506</v>
      </c>
      <c r="C13" s="127">
        <v>0</v>
      </c>
      <c r="D13" s="115">
        <v>53126</v>
      </c>
      <c r="E13" s="115"/>
      <c r="F13" s="115">
        <v>48690</v>
      </c>
      <c r="G13" s="115">
        <v>53177</v>
      </c>
      <c r="H13" s="115">
        <v>4487</v>
      </c>
      <c r="I13" s="115"/>
      <c r="J13" s="115">
        <v>36593</v>
      </c>
      <c r="K13" s="128">
        <v>33751</v>
      </c>
      <c r="L13" s="115">
        <v>-2842</v>
      </c>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row>
    <row r="14" spans="1:44" x14ac:dyDescent="0.2">
      <c r="A14" s="88" t="s">
        <v>187</v>
      </c>
      <c r="B14" s="115">
        <v>7258</v>
      </c>
      <c r="C14" s="127">
        <v>0</v>
      </c>
      <c r="D14" s="115">
        <v>5643</v>
      </c>
      <c r="E14" s="115"/>
      <c r="F14" s="115">
        <v>7258</v>
      </c>
      <c r="G14" s="115">
        <v>7312</v>
      </c>
      <c r="H14" s="115">
        <v>54</v>
      </c>
      <c r="I14" s="115"/>
      <c r="J14" s="115">
        <v>7258</v>
      </c>
      <c r="K14" s="128">
        <v>7296</v>
      </c>
      <c r="L14" s="115">
        <v>38</v>
      </c>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row>
    <row r="15" spans="1:44" x14ac:dyDescent="0.2">
      <c r="A15" s="88" t="s">
        <v>186</v>
      </c>
      <c r="B15" s="115">
        <v>33411</v>
      </c>
      <c r="C15" s="127">
        <v>0</v>
      </c>
      <c r="D15" s="115">
        <v>33441</v>
      </c>
      <c r="E15" s="115"/>
      <c r="F15" s="115">
        <v>30431</v>
      </c>
      <c r="G15" s="115">
        <v>30519</v>
      </c>
      <c r="H15" s="115">
        <v>88</v>
      </c>
      <c r="I15" s="115"/>
      <c r="J15" s="115">
        <v>22871</v>
      </c>
      <c r="K15" s="128">
        <v>22835</v>
      </c>
      <c r="L15" s="115">
        <v>-36</v>
      </c>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row>
    <row r="16" spans="1:44" x14ac:dyDescent="0.2">
      <c r="A16" s="88" t="s">
        <v>185</v>
      </c>
      <c r="B16" s="115">
        <v>7258</v>
      </c>
      <c r="C16" s="127">
        <v>80</v>
      </c>
      <c r="D16" s="115">
        <v>80</v>
      </c>
      <c r="E16" s="115"/>
      <c r="F16" s="115">
        <v>7258</v>
      </c>
      <c r="G16" s="115">
        <v>7289</v>
      </c>
      <c r="H16" s="115">
        <v>31</v>
      </c>
      <c r="I16" s="115"/>
      <c r="J16" s="115">
        <v>7258</v>
      </c>
      <c r="K16" s="128">
        <v>31</v>
      </c>
      <c r="L16" s="115">
        <v>-7227</v>
      </c>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row>
    <row r="17" spans="1:44" x14ac:dyDescent="0.2">
      <c r="A17" s="88" t="s">
        <v>184</v>
      </c>
      <c r="B17" s="115">
        <v>350940</v>
      </c>
      <c r="C17" s="127">
        <v>0</v>
      </c>
      <c r="D17" s="115">
        <v>329516</v>
      </c>
      <c r="E17" s="115"/>
      <c r="F17" s="115">
        <v>357060</v>
      </c>
      <c r="G17" s="115">
        <v>355454</v>
      </c>
      <c r="H17" s="115">
        <v>-1606</v>
      </c>
      <c r="I17" s="115"/>
      <c r="J17" s="115">
        <v>268350</v>
      </c>
      <c r="K17" s="128">
        <v>267130</v>
      </c>
      <c r="L17" s="115">
        <v>-1220</v>
      </c>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row>
    <row r="18" spans="1:44" x14ac:dyDescent="0.2">
      <c r="A18" s="88" t="s">
        <v>183</v>
      </c>
      <c r="B18" s="115">
        <v>24523</v>
      </c>
      <c r="C18" s="127">
        <v>21</v>
      </c>
      <c r="D18" s="115">
        <v>24523</v>
      </c>
      <c r="E18" s="115"/>
      <c r="F18" s="115">
        <v>22316</v>
      </c>
      <c r="G18" s="115">
        <v>22353</v>
      </c>
      <c r="H18" s="115">
        <v>37</v>
      </c>
      <c r="I18" s="115"/>
      <c r="J18" s="115">
        <v>16772</v>
      </c>
      <c r="K18" s="128">
        <v>16772</v>
      </c>
      <c r="L18" s="115">
        <v>0</v>
      </c>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row>
    <row r="19" spans="1:44" x14ac:dyDescent="0.2">
      <c r="A19" s="88" t="s">
        <v>182</v>
      </c>
      <c r="B19" s="115">
        <v>57966</v>
      </c>
      <c r="C19" s="127">
        <v>342</v>
      </c>
      <c r="D19" s="115">
        <v>57966</v>
      </c>
      <c r="E19" s="115"/>
      <c r="F19" s="115">
        <v>52748</v>
      </c>
      <c r="G19" s="115">
        <v>52748</v>
      </c>
      <c r="H19" s="115">
        <v>0</v>
      </c>
      <c r="I19" s="115"/>
      <c r="J19" s="115">
        <v>39643</v>
      </c>
      <c r="K19" s="128">
        <v>39925</v>
      </c>
      <c r="L19" s="115">
        <v>282</v>
      </c>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row>
    <row r="20" spans="1:44" x14ac:dyDescent="0.2">
      <c r="A20" s="88" t="s">
        <v>181</v>
      </c>
      <c r="B20" s="115">
        <v>20065</v>
      </c>
      <c r="C20" s="127">
        <v>8519</v>
      </c>
      <c r="D20" s="115">
        <v>20065</v>
      </c>
      <c r="E20" s="115"/>
      <c r="F20" s="115">
        <v>18259</v>
      </c>
      <c r="G20" s="115">
        <v>18355</v>
      </c>
      <c r="H20" s="115">
        <v>96</v>
      </c>
      <c r="I20" s="115"/>
      <c r="J20" s="115">
        <v>13722</v>
      </c>
      <c r="K20" s="128">
        <v>10795</v>
      </c>
      <c r="L20" s="115">
        <v>-2927</v>
      </c>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row>
    <row r="21" spans="1:44" x14ac:dyDescent="0.2">
      <c r="A21" s="88" t="s">
        <v>180</v>
      </c>
      <c r="B21" s="115">
        <v>7258</v>
      </c>
      <c r="C21" s="127">
        <v>0</v>
      </c>
      <c r="D21" s="115">
        <v>0</v>
      </c>
      <c r="E21" s="115"/>
      <c r="F21" s="115">
        <v>7258</v>
      </c>
      <c r="G21" s="115">
        <v>0</v>
      </c>
      <c r="H21" s="115">
        <v>-7258</v>
      </c>
      <c r="I21" s="115"/>
      <c r="J21" s="115">
        <v>7258</v>
      </c>
      <c r="K21" s="128">
        <v>0</v>
      </c>
      <c r="L21" s="115">
        <v>-7258</v>
      </c>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row>
    <row r="22" spans="1:44" x14ac:dyDescent="0.2">
      <c r="A22" s="88" t="s">
        <v>179</v>
      </c>
      <c r="B22" s="115">
        <v>107014</v>
      </c>
      <c r="C22" s="127">
        <v>34</v>
      </c>
      <c r="D22" s="115">
        <v>107014</v>
      </c>
      <c r="E22" s="115"/>
      <c r="F22" s="115">
        <v>97380</v>
      </c>
      <c r="G22" s="115">
        <v>97884</v>
      </c>
      <c r="H22" s="115">
        <v>504</v>
      </c>
      <c r="I22" s="115"/>
      <c r="J22" s="115">
        <v>73186</v>
      </c>
      <c r="K22" s="128">
        <v>72907</v>
      </c>
      <c r="L22" s="115">
        <v>-279</v>
      </c>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row>
    <row r="23" spans="1:44" x14ac:dyDescent="0.2">
      <c r="A23" s="88" t="s">
        <v>178</v>
      </c>
      <c r="B23" s="115">
        <v>26754</v>
      </c>
      <c r="C23" s="127">
        <v>4422</v>
      </c>
      <c r="D23" s="115">
        <v>26754</v>
      </c>
      <c r="E23" s="115"/>
      <c r="F23" s="115">
        <v>24345</v>
      </c>
      <c r="G23" s="115">
        <v>24558</v>
      </c>
      <c r="H23" s="115">
        <v>213</v>
      </c>
      <c r="I23" s="115"/>
      <c r="J23" s="115">
        <v>18297</v>
      </c>
      <c r="K23" s="128">
        <v>18329</v>
      </c>
      <c r="L23" s="115">
        <v>32</v>
      </c>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x14ac:dyDescent="0.2">
      <c r="A24" s="88" t="s">
        <v>177</v>
      </c>
      <c r="B24" s="115">
        <v>7258</v>
      </c>
      <c r="C24" s="127">
        <v>0</v>
      </c>
      <c r="D24" s="115">
        <v>0</v>
      </c>
      <c r="E24" s="115"/>
      <c r="F24" s="115">
        <v>7258</v>
      </c>
      <c r="G24" s="115">
        <v>0</v>
      </c>
      <c r="H24" s="115">
        <v>-7258</v>
      </c>
      <c r="I24" s="115"/>
      <c r="J24" s="115">
        <v>7258</v>
      </c>
      <c r="K24" s="128">
        <v>0</v>
      </c>
      <c r="L24" s="115">
        <v>-7258</v>
      </c>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x14ac:dyDescent="0.2">
      <c r="A25" s="88" t="s">
        <v>176</v>
      </c>
      <c r="B25" s="115">
        <v>22294</v>
      </c>
      <c r="C25" s="127">
        <v>0</v>
      </c>
      <c r="D25" s="115">
        <v>20173</v>
      </c>
      <c r="E25" s="115"/>
      <c r="F25" s="115">
        <v>20288</v>
      </c>
      <c r="G25" s="115">
        <v>20339</v>
      </c>
      <c r="H25" s="115">
        <v>51</v>
      </c>
      <c r="I25" s="115"/>
      <c r="J25" s="115">
        <v>15247</v>
      </c>
      <c r="K25" s="128">
        <v>15317</v>
      </c>
      <c r="L25" s="115">
        <v>70</v>
      </c>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x14ac:dyDescent="0.2">
      <c r="A26" s="88" t="s">
        <v>175</v>
      </c>
      <c r="B26" s="115">
        <v>15951</v>
      </c>
      <c r="C26" s="127">
        <v>0</v>
      </c>
      <c r="D26" s="115">
        <v>14311</v>
      </c>
      <c r="E26" s="115"/>
      <c r="F26" s="115">
        <v>16230</v>
      </c>
      <c r="G26" s="115">
        <v>16076</v>
      </c>
      <c r="H26" s="115">
        <v>-154</v>
      </c>
      <c r="I26" s="115"/>
      <c r="J26" s="115">
        <v>12198</v>
      </c>
      <c r="K26" s="128">
        <v>12554</v>
      </c>
      <c r="L26" s="115">
        <v>356</v>
      </c>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x14ac:dyDescent="0.2">
      <c r="A27" s="88" t="s">
        <v>174</v>
      </c>
      <c r="B27" s="115">
        <v>24523</v>
      </c>
      <c r="C27" s="127">
        <v>648</v>
      </c>
      <c r="D27" s="115">
        <v>24523</v>
      </c>
      <c r="E27" s="115"/>
      <c r="F27" s="115">
        <v>22316</v>
      </c>
      <c r="G27" s="115">
        <v>22068</v>
      </c>
      <c r="H27" s="115">
        <v>-248</v>
      </c>
      <c r="I27" s="115"/>
      <c r="J27" s="115">
        <v>16772</v>
      </c>
      <c r="K27" s="128">
        <v>16616</v>
      </c>
      <c r="L27" s="115">
        <v>-156</v>
      </c>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x14ac:dyDescent="0.2">
      <c r="A28" s="88" t="s">
        <v>173</v>
      </c>
      <c r="B28" s="115">
        <v>7258</v>
      </c>
      <c r="C28" s="127">
        <v>1</v>
      </c>
      <c r="D28" s="115">
        <v>7258</v>
      </c>
      <c r="E28" s="115"/>
      <c r="F28" s="115">
        <v>7258</v>
      </c>
      <c r="G28" s="115">
        <v>7307</v>
      </c>
      <c r="H28" s="115">
        <v>49</v>
      </c>
      <c r="I28" s="115"/>
      <c r="J28" s="115">
        <v>7258</v>
      </c>
      <c r="K28" s="128">
        <v>7312</v>
      </c>
      <c r="L28" s="115">
        <v>54</v>
      </c>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x14ac:dyDescent="0.2">
      <c r="A29" s="88" t="s">
        <v>172</v>
      </c>
      <c r="B29" s="115">
        <v>22294</v>
      </c>
      <c r="C29" s="127">
        <v>0</v>
      </c>
      <c r="D29" s="115">
        <v>17970</v>
      </c>
      <c r="E29" s="115"/>
      <c r="F29" s="115">
        <v>20288</v>
      </c>
      <c r="G29" s="115">
        <v>10847</v>
      </c>
      <c r="H29" s="115">
        <v>-9441</v>
      </c>
      <c r="I29" s="115"/>
      <c r="J29" s="115">
        <v>15247</v>
      </c>
      <c r="K29" s="128">
        <v>11968</v>
      </c>
      <c r="L29" s="115">
        <v>-3279</v>
      </c>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row>
    <row r="30" spans="1:44" x14ac:dyDescent="0.2">
      <c r="A30" s="88" t="s">
        <v>171</v>
      </c>
      <c r="B30" s="115">
        <v>26754</v>
      </c>
      <c r="C30" s="127">
        <v>0</v>
      </c>
      <c r="D30" s="115">
        <v>23695</v>
      </c>
      <c r="E30" s="115"/>
      <c r="F30" s="115">
        <v>24345</v>
      </c>
      <c r="G30" s="115">
        <v>24488</v>
      </c>
      <c r="H30" s="115">
        <v>143</v>
      </c>
      <c r="I30" s="115"/>
      <c r="J30" s="115">
        <v>18297</v>
      </c>
      <c r="K30" s="128">
        <v>18526</v>
      </c>
      <c r="L30" s="115">
        <v>229</v>
      </c>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row>
    <row r="31" spans="1:44" x14ac:dyDescent="0.2">
      <c r="A31" s="89" t="s">
        <v>242</v>
      </c>
      <c r="B31" s="115">
        <v>7258</v>
      </c>
      <c r="C31" s="127">
        <v>0</v>
      </c>
      <c r="D31" s="115">
        <v>6973</v>
      </c>
      <c r="E31" s="115"/>
      <c r="F31" s="115">
        <v>25000</v>
      </c>
      <c r="G31" s="115">
        <v>23892</v>
      </c>
      <c r="H31" s="115">
        <v>-1108</v>
      </c>
      <c r="I31" s="115"/>
      <c r="J31" s="115">
        <v>25000</v>
      </c>
      <c r="K31" s="128">
        <v>25000</v>
      </c>
      <c r="L31" s="115">
        <v>0</v>
      </c>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row>
    <row r="32" spans="1:44" x14ac:dyDescent="0.2">
      <c r="A32" s="88" t="s">
        <v>170</v>
      </c>
      <c r="B32" s="115">
        <v>28983</v>
      </c>
      <c r="C32" s="127">
        <v>0</v>
      </c>
      <c r="D32" s="115">
        <v>25686</v>
      </c>
      <c r="E32" s="115"/>
      <c r="F32" s="115">
        <v>26374</v>
      </c>
      <c r="G32" s="115">
        <v>26689</v>
      </c>
      <c r="H32" s="115">
        <v>315</v>
      </c>
      <c r="I32" s="115"/>
      <c r="J32" s="115">
        <v>19821</v>
      </c>
      <c r="K32" s="128">
        <v>20083</v>
      </c>
      <c r="L32" s="115">
        <v>262</v>
      </c>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row>
    <row r="33" spans="1:44" x14ac:dyDescent="0.2">
      <c r="A33" s="88" t="s">
        <v>169</v>
      </c>
      <c r="B33" s="115">
        <v>46819</v>
      </c>
      <c r="C33" s="127">
        <v>0</v>
      </c>
      <c r="D33" s="115">
        <v>45901</v>
      </c>
      <c r="E33" s="115"/>
      <c r="F33" s="115">
        <v>42604</v>
      </c>
      <c r="G33" s="115">
        <v>42417</v>
      </c>
      <c r="H33" s="115">
        <v>-187</v>
      </c>
      <c r="I33" s="115"/>
      <c r="J33" s="115">
        <v>32019</v>
      </c>
      <c r="K33" s="128">
        <v>32137</v>
      </c>
      <c r="L33" s="115">
        <v>118</v>
      </c>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row>
    <row r="34" spans="1:44" x14ac:dyDescent="0.2">
      <c r="A34" s="88" t="s">
        <v>168</v>
      </c>
      <c r="B34" s="115">
        <v>57825</v>
      </c>
      <c r="C34" s="127">
        <v>0</v>
      </c>
      <c r="D34" s="115">
        <v>48158</v>
      </c>
      <c r="E34" s="115"/>
      <c r="F34" s="115">
        <v>58834</v>
      </c>
      <c r="G34" s="115">
        <v>55049</v>
      </c>
      <c r="H34" s="115">
        <v>-3785</v>
      </c>
      <c r="I34" s="115"/>
      <c r="J34" s="115">
        <v>44217</v>
      </c>
      <c r="K34" s="128">
        <v>44138</v>
      </c>
      <c r="L34" s="115">
        <v>-79</v>
      </c>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row>
    <row r="35" spans="1:44" x14ac:dyDescent="0.2">
      <c r="A35" s="88" t="s">
        <v>167</v>
      </c>
      <c r="B35" s="115">
        <v>7258</v>
      </c>
      <c r="C35" s="127">
        <v>0</v>
      </c>
      <c r="D35" s="115">
        <v>0</v>
      </c>
      <c r="E35" s="115"/>
      <c r="F35" s="115">
        <v>7258</v>
      </c>
      <c r="G35" s="115">
        <v>7362</v>
      </c>
      <c r="H35" s="115">
        <v>104</v>
      </c>
      <c r="I35" s="115"/>
      <c r="J35" s="115">
        <v>7258</v>
      </c>
      <c r="K35" s="128">
        <v>104</v>
      </c>
      <c r="L35" s="115">
        <v>-7154</v>
      </c>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row>
    <row r="36" spans="1:44" x14ac:dyDescent="0.2">
      <c r="A36" s="88" t="s">
        <v>166</v>
      </c>
      <c r="B36" s="115">
        <v>7258</v>
      </c>
      <c r="C36" s="127">
        <v>0</v>
      </c>
      <c r="D36" s="115">
        <v>7258</v>
      </c>
      <c r="E36" s="115"/>
      <c r="F36" s="115">
        <v>7258</v>
      </c>
      <c r="G36" s="115">
        <v>5934</v>
      </c>
      <c r="H36" s="115">
        <v>-1324</v>
      </c>
      <c r="I36" s="115"/>
      <c r="J36" s="115">
        <v>7258</v>
      </c>
      <c r="K36" s="128">
        <v>5023</v>
      </c>
      <c r="L36" s="115">
        <v>-2235</v>
      </c>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row>
    <row r="37" spans="1:44" x14ac:dyDescent="0.2">
      <c r="A37" s="88" t="s">
        <v>165</v>
      </c>
      <c r="B37" s="115">
        <v>91407</v>
      </c>
      <c r="C37" s="127">
        <v>6738</v>
      </c>
      <c r="D37" s="115">
        <v>91407</v>
      </c>
      <c r="E37" s="115"/>
      <c r="F37" s="115">
        <v>83179</v>
      </c>
      <c r="G37" s="115">
        <v>83310</v>
      </c>
      <c r="H37" s="115">
        <v>131</v>
      </c>
      <c r="I37" s="115"/>
      <c r="J37" s="115">
        <v>62513</v>
      </c>
      <c r="K37" s="128">
        <v>62578</v>
      </c>
      <c r="L37" s="115">
        <v>65</v>
      </c>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row>
    <row r="38" spans="1:44" x14ac:dyDescent="0.2">
      <c r="A38" s="88" t="s">
        <v>164</v>
      </c>
      <c r="B38" s="115">
        <v>237422</v>
      </c>
      <c r="C38" s="127">
        <v>0</v>
      </c>
      <c r="D38" s="115">
        <v>237110</v>
      </c>
      <c r="E38" s="115"/>
      <c r="F38" s="115">
        <v>273881</v>
      </c>
      <c r="G38" s="115">
        <v>254431</v>
      </c>
      <c r="H38" s="115">
        <v>-19450</v>
      </c>
      <c r="I38" s="115"/>
      <c r="J38" s="115">
        <v>205837</v>
      </c>
      <c r="K38" s="128">
        <v>202090</v>
      </c>
      <c r="L38" s="115">
        <v>-3747</v>
      </c>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1:44" x14ac:dyDescent="0.2">
      <c r="A39" s="88" t="s">
        <v>163</v>
      </c>
      <c r="B39" s="115">
        <v>51278</v>
      </c>
      <c r="C39" s="127">
        <v>19346</v>
      </c>
      <c r="D39" s="115">
        <v>51278</v>
      </c>
      <c r="E39" s="115"/>
      <c r="F39" s="115">
        <v>46661</v>
      </c>
      <c r="G39" s="115">
        <v>46385</v>
      </c>
      <c r="H39" s="115">
        <v>-276</v>
      </c>
      <c r="I39" s="115"/>
      <c r="J39" s="115">
        <v>35069</v>
      </c>
      <c r="K39" s="128">
        <v>35173</v>
      </c>
      <c r="L39" s="115">
        <v>104</v>
      </c>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row>
    <row r="40" spans="1:44" x14ac:dyDescent="0.2">
      <c r="A40" s="88" t="s">
        <v>220</v>
      </c>
      <c r="B40" s="115">
        <v>7258</v>
      </c>
      <c r="C40" s="127">
        <v>0</v>
      </c>
      <c r="D40" s="115">
        <v>4096</v>
      </c>
      <c r="E40" s="115"/>
      <c r="F40" s="115">
        <v>7258</v>
      </c>
      <c r="G40" s="115">
        <v>7219</v>
      </c>
      <c r="H40" s="115">
        <v>-39</v>
      </c>
      <c r="I40" s="115"/>
      <c r="J40" s="115">
        <v>7258</v>
      </c>
      <c r="K40" s="128">
        <v>7237</v>
      </c>
      <c r="L40" s="115">
        <v>-21</v>
      </c>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row>
    <row r="41" spans="1:44" x14ac:dyDescent="0.2">
      <c r="A41" s="88" t="s">
        <v>161</v>
      </c>
      <c r="B41" s="115">
        <v>35673</v>
      </c>
      <c r="C41" s="127">
        <v>11653</v>
      </c>
      <c r="D41" s="115">
        <v>35673</v>
      </c>
      <c r="E41" s="115"/>
      <c r="F41" s="115">
        <v>32460</v>
      </c>
      <c r="G41" s="115">
        <v>32720</v>
      </c>
      <c r="H41" s="115">
        <v>260</v>
      </c>
      <c r="I41" s="115"/>
      <c r="J41" s="115">
        <v>24395</v>
      </c>
      <c r="K41" s="128">
        <v>24480</v>
      </c>
      <c r="L41" s="115">
        <v>85</v>
      </c>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row>
    <row r="42" spans="1:44" x14ac:dyDescent="0.2">
      <c r="A42" s="88" t="s">
        <v>160</v>
      </c>
      <c r="B42" s="115">
        <v>26754</v>
      </c>
      <c r="C42" s="127">
        <v>70</v>
      </c>
      <c r="D42" s="115">
        <v>26754</v>
      </c>
      <c r="E42" s="115"/>
      <c r="F42" s="115">
        <v>24345</v>
      </c>
      <c r="G42" s="115">
        <v>24374</v>
      </c>
      <c r="H42" s="115">
        <v>29</v>
      </c>
      <c r="I42" s="115"/>
      <c r="J42" s="115">
        <v>18297</v>
      </c>
      <c r="K42" s="128">
        <v>18300</v>
      </c>
      <c r="L42" s="115">
        <v>3</v>
      </c>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row>
    <row r="43" spans="1:44" x14ac:dyDescent="0.2">
      <c r="A43" s="88" t="s">
        <v>159</v>
      </c>
      <c r="B43" s="115">
        <v>31213</v>
      </c>
      <c r="C43" s="127">
        <v>0</v>
      </c>
      <c r="D43" s="115">
        <v>31212</v>
      </c>
      <c r="E43" s="115"/>
      <c r="F43" s="115">
        <v>28403</v>
      </c>
      <c r="G43" s="115">
        <v>28481</v>
      </c>
      <c r="H43" s="115">
        <v>78</v>
      </c>
      <c r="I43" s="115"/>
      <c r="J43" s="115">
        <v>21346</v>
      </c>
      <c r="K43" s="128">
        <v>21313</v>
      </c>
      <c r="L43" s="115">
        <v>-33</v>
      </c>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row>
    <row r="44" spans="1:44" x14ac:dyDescent="0.2">
      <c r="A44" s="88" t="s">
        <v>158</v>
      </c>
      <c r="B44" s="115">
        <v>15606</v>
      </c>
      <c r="C44" s="127">
        <v>0</v>
      </c>
      <c r="D44" s="115">
        <v>15606</v>
      </c>
      <c r="E44" s="115"/>
      <c r="F44" s="115">
        <v>14201</v>
      </c>
      <c r="G44" s="115">
        <v>14164</v>
      </c>
      <c r="H44" s="115">
        <v>-37</v>
      </c>
      <c r="I44" s="115"/>
      <c r="J44" s="115">
        <v>10673</v>
      </c>
      <c r="K44" s="128">
        <v>10946</v>
      </c>
      <c r="L44" s="115">
        <v>273</v>
      </c>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row>
    <row r="45" spans="1:44" x14ac:dyDescent="0.2">
      <c r="A45" s="88" t="s">
        <v>157</v>
      </c>
      <c r="B45" s="115">
        <v>7258</v>
      </c>
      <c r="C45" s="127">
        <v>7493</v>
      </c>
      <c r="D45" s="115">
        <v>7023</v>
      </c>
      <c r="E45" s="115"/>
      <c r="F45" s="115">
        <v>7258</v>
      </c>
      <c r="G45" s="115">
        <v>6997</v>
      </c>
      <c r="H45" s="115">
        <v>-261</v>
      </c>
      <c r="I45" s="115"/>
      <c r="J45" s="115">
        <v>7258</v>
      </c>
      <c r="K45" s="128">
        <v>7404</v>
      </c>
      <c r="L45" s="115">
        <v>146</v>
      </c>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row>
    <row r="46" spans="1:44" x14ac:dyDescent="0.2">
      <c r="A46" s="88" t="s">
        <v>156</v>
      </c>
      <c r="B46" s="115">
        <v>26754</v>
      </c>
      <c r="C46" s="127">
        <v>12636</v>
      </c>
      <c r="D46" s="115">
        <v>26754</v>
      </c>
      <c r="E46" s="115"/>
      <c r="F46" s="115">
        <v>24345</v>
      </c>
      <c r="G46" s="115">
        <v>24420</v>
      </c>
      <c r="H46" s="115">
        <v>75</v>
      </c>
      <c r="I46" s="115"/>
      <c r="J46" s="115">
        <v>18297</v>
      </c>
      <c r="K46" s="128">
        <v>18244</v>
      </c>
      <c r="L46" s="115">
        <v>-53</v>
      </c>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row>
    <row r="47" spans="1:44" x14ac:dyDescent="0.2">
      <c r="A47" s="88" t="s">
        <v>118</v>
      </c>
      <c r="B47" s="115"/>
      <c r="C47" s="127"/>
      <c r="D47" s="115"/>
      <c r="E47" s="115"/>
      <c r="F47" s="115"/>
      <c r="G47" s="115"/>
      <c r="H47" s="115"/>
      <c r="I47" s="115"/>
      <c r="J47" s="115"/>
      <c r="K47" s="128"/>
      <c r="L47" s="115"/>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row>
    <row r="48" spans="1:44" x14ac:dyDescent="0.2">
      <c r="A48" s="89" t="s">
        <v>155</v>
      </c>
      <c r="B48" s="115">
        <f>SUM(B7:B47)</f>
        <v>2167160</v>
      </c>
      <c r="C48" s="130">
        <f>SUM(C7:C47)</f>
        <v>75065</v>
      </c>
      <c r="D48" s="115">
        <f>SUM(D7:D47)</f>
        <v>2073310</v>
      </c>
      <c r="E48" s="117"/>
      <c r="F48" s="115">
        <f>SUM(F7:F47)</f>
        <v>2100001</v>
      </c>
      <c r="G48" s="115">
        <f>SUM(G7:G47)</f>
        <v>2043566</v>
      </c>
      <c r="H48" s="115">
        <f>SUM(H7:H47)</f>
        <v>-56435</v>
      </c>
      <c r="I48" s="117"/>
      <c r="J48" s="115">
        <f>SUM(J7:J47)</f>
        <v>1600000</v>
      </c>
      <c r="K48" s="131">
        <f>SUM(K7:K47)</f>
        <v>1547460</v>
      </c>
      <c r="L48" s="115">
        <f>SUM(L7:L47)</f>
        <v>-52540</v>
      </c>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row>
    <row r="49" spans="1:44" x14ac:dyDescent="0.2">
      <c r="A49" s="88" t="s">
        <v>217</v>
      </c>
      <c r="B49" s="116" t="s">
        <v>233</v>
      </c>
      <c r="C49" s="116" t="s">
        <v>233</v>
      </c>
      <c r="D49" s="115">
        <v>93850</v>
      </c>
      <c r="E49" s="115"/>
      <c r="F49" s="116" t="s">
        <v>233</v>
      </c>
      <c r="G49" s="115">
        <v>56435</v>
      </c>
      <c r="H49" s="116" t="s">
        <v>233</v>
      </c>
      <c r="I49" s="115"/>
      <c r="J49" s="116" t="s">
        <v>234</v>
      </c>
      <c r="K49" s="128">
        <v>52540</v>
      </c>
      <c r="L49" s="116" t="s">
        <v>233</v>
      </c>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row>
    <row r="50" spans="1:44" ht="3" customHeight="1" x14ac:dyDescent="0.2">
      <c r="A50" s="88"/>
      <c r="B50" s="115"/>
      <c r="C50" s="127"/>
      <c r="D50" s="115"/>
      <c r="E50" s="115"/>
      <c r="F50" s="115"/>
      <c r="G50" s="115"/>
      <c r="H50" s="115"/>
      <c r="I50" s="115"/>
      <c r="J50" s="115"/>
      <c r="K50" s="128"/>
      <c r="L50" s="115"/>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row>
    <row r="51" spans="1:44" x14ac:dyDescent="0.2">
      <c r="A51" s="88" t="s">
        <v>154</v>
      </c>
      <c r="B51" s="115"/>
      <c r="C51" s="127"/>
      <c r="D51" s="115"/>
      <c r="E51" s="115"/>
      <c r="F51" s="115"/>
      <c r="G51" s="115"/>
      <c r="H51" s="115"/>
      <c r="I51" s="115"/>
      <c r="J51" s="115"/>
      <c r="K51" s="128"/>
      <c r="L51" s="115"/>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row>
    <row r="52" spans="1:44" x14ac:dyDescent="0.2">
      <c r="A52" s="89" t="s">
        <v>241</v>
      </c>
      <c r="B52" s="116" t="s">
        <v>233</v>
      </c>
      <c r="C52" s="116" t="s">
        <v>233</v>
      </c>
      <c r="D52" s="116" t="s">
        <v>233</v>
      </c>
      <c r="E52" s="115"/>
      <c r="F52" s="115">
        <v>25000</v>
      </c>
      <c r="G52" s="115">
        <v>23892</v>
      </c>
      <c r="H52" s="116" t="s">
        <v>233</v>
      </c>
      <c r="I52" s="115"/>
      <c r="J52" s="115">
        <v>25000</v>
      </c>
      <c r="K52" s="128">
        <v>25000</v>
      </c>
      <c r="L52" s="116" t="s">
        <v>233</v>
      </c>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row>
    <row r="53" spans="1:44" x14ac:dyDescent="0.2">
      <c r="A53" s="89" t="s">
        <v>240</v>
      </c>
      <c r="B53" s="117"/>
      <c r="C53" s="130"/>
      <c r="D53" s="117"/>
      <c r="E53" s="117"/>
      <c r="F53" s="117"/>
      <c r="G53" s="117"/>
      <c r="H53" s="117"/>
      <c r="I53" s="117"/>
      <c r="J53" s="117"/>
      <c r="K53" s="129"/>
      <c r="L53" s="117"/>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row>
    <row r="54" spans="1:44" x14ac:dyDescent="0.2">
      <c r="A54" s="89" t="s">
        <v>239</v>
      </c>
      <c r="B54" s="116" t="s">
        <v>233</v>
      </c>
      <c r="C54" s="116" t="s">
        <v>233</v>
      </c>
      <c r="D54" s="116" t="s">
        <v>233</v>
      </c>
      <c r="E54" s="115"/>
      <c r="F54" s="116" t="s">
        <v>233</v>
      </c>
      <c r="G54" s="116" t="s">
        <v>233</v>
      </c>
      <c r="H54" s="116" t="s">
        <v>233</v>
      </c>
      <c r="I54" s="115"/>
      <c r="J54" s="115">
        <v>2954</v>
      </c>
      <c r="K54" s="128">
        <v>2954</v>
      </c>
      <c r="L54" s="116" t="s">
        <v>233</v>
      </c>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1:44" x14ac:dyDescent="0.2">
      <c r="A55" s="89" t="s">
        <v>151</v>
      </c>
      <c r="B55" s="117"/>
      <c r="C55" s="130"/>
      <c r="D55" s="117"/>
      <c r="E55" s="117"/>
      <c r="F55" s="117"/>
      <c r="G55" s="117"/>
      <c r="H55" s="117"/>
      <c r="I55" s="117"/>
      <c r="J55" s="117"/>
      <c r="K55" s="129"/>
      <c r="L55" s="117"/>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1:44" x14ac:dyDescent="0.2">
      <c r="A56" s="89" t="s">
        <v>239</v>
      </c>
      <c r="B56" s="116" t="s">
        <v>233</v>
      </c>
      <c r="C56" s="116" t="s">
        <v>233</v>
      </c>
      <c r="D56" s="116" t="s">
        <v>233</v>
      </c>
      <c r="E56" s="115"/>
      <c r="F56" s="116" t="s">
        <v>233</v>
      </c>
      <c r="G56" s="116" t="s">
        <v>233</v>
      </c>
      <c r="H56" s="116" t="s">
        <v>233</v>
      </c>
      <c r="I56" s="115"/>
      <c r="J56" s="115">
        <v>10300</v>
      </c>
      <c r="K56" s="128">
        <v>10300</v>
      </c>
      <c r="L56" s="116" t="s">
        <v>233</v>
      </c>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row>
    <row r="57" spans="1:44" x14ac:dyDescent="0.2">
      <c r="A57" s="89" t="s">
        <v>238</v>
      </c>
      <c r="B57" s="115">
        <v>1656</v>
      </c>
      <c r="C57" s="116" t="s">
        <v>233</v>
      </c>
      <c r="D57" s="115">
        <v>129</v>
      </c>
      <c r="E57" s="115"/>
      <c r="F57" s="115">
        <v>1656</v>
      </c>
      <c r="G57" s="115">
        <v>1656</v>
      </c>
      <c r="H57" s="116" t="s">
        <v>233</v>
      </c>
      <c r="I57" s="115"/>
      <c r="J57" s="115">
        <v>4656</v>
      </c>
      <c r="K57" s="128">
        <v>4656</v>
      </c>
      <c r="L57" s="116" t="s">
        <v>233</v>
      </c>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x14ac:dyDescent="0.2">
      <c r="A58" s="89" t="s">
        <v>237</v>
      </c>
      <c r="B58" s="115">
        <v>20344</v>
      </c>
      <c r="C58" s="116" t="s">
        <v>233</v>
      </c>
      <c r="D58" s="115">
        <v>20344</v>
      </c>
      <c r="E58" s="115"/>
      <c r="F58" s="115">
        <v>20344</v>
      </c>
      <c r="G58" s="115">
        <v>20344</v>
      </c>
      <c r="H58" s="116" t="s">
        <v>233</v>
      </c>
      <c r="I58" s="115"/>
      <c r="J58" s="115">
        <v>7090</v>
      </c>
      <c r="K58" s="128">
        <v>7090</v>
      </c>
      <c r="L58" s="116" t="s">
        <v>233</v>
      </c>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row>
    <row r="59" spans="1:44" x14ac:dyDescent="0.2">
      <c r="A59" s="90" t="s">
        <v>208</v>
      </c>
      <c r="B59" s="115">
        <v>22000</v>
      </c>
      <c r="C59" s="116" t="s">
        <v>233</v>
      </c>
      <c r="D59" s="115">
        <v>20473</v>
      </c>
      <c r="E59" s="115"/>
      <c r="F59" s="115">
        <v>47000</v>
      </c>
      <c r="G59" s="115">
        <v>45892</v>
      </c>
      <c r="H59" s="116" t="s">
        <v>233</v>
      </c>
      <c r="I59" s="115"/>
      <c r="J59" s="115">
        <v>50000</v>
      </c>
      <c r="K59" s="128">
        <v>50000</v>
      </c>
      <c r="L59" s="116" t="s">
        <v>233</v>
      </c>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row>
    <row r="60" spans="1:44" ht="3" customHeight="1" x14ac:dyDescent="0.2">
      <c r="A60" s="88"/>
      <c r="B60" s="115"/>
      <c r="C60" s="127"/>
      <c r="D60" s="115"/>
      <c r="E60" s="115"/>
      <c r="F60" s="115"/>
      <c r="G60" s="115"/>
      <c r="H60" s="115"/>
      <c r="I60" s="115"/>
      <c r="J60" s="115"/>
      <c r="K60" s="128"/>
      <c r="L60" s="115"/>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row>
    <row r="61" spans="1:44" x14ac:dyDescent="0.2">
      <c r="A61" s="88" t="s">
        <v>236</v>
      </c>
      <c r="B61" s="117"/>
      <c r="C61" s="130"/>
      <c r="D61" s="117"/>
      <c r="E61" s="117"/>
      <c r="F61" s="117"/>
      <c r="G61" s="117"/>
      <c r="H61" s="117"/>
      <c r="I61" s="117"/>
      <c r="J61" s="117"/>
      <c r="K61" s="129"/>
      <c r="L61" s="117"/>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row>
    <row r="62" spans="1:44" x14ac:dyDescent="0.2">
      <c r="A62" s="85" t="s">
        <v>235</v>
      </c>
      <c r="B62" s="116" t="s">
        <v>233</v>
      </c>
      <c r="C62" s="116" t="s">
        <v>233</v>
      </c>
      <c r="D62" s="116" t="s">
        <v>233</v>
      </c>
      <c r="E62" s="115"/>
      <c r="F62" s="116" t="s">
        <v>233</v>
      </c>
      <c r="G62" s="116" t="s">
        <v>233</v>
      </c>
      <c r="H62" s="116" t="s">
        <v>233</v>
      </c>
      <c r="I62" s="115"/>
      <c r="J62" s="116" t="s">
        <v>234</v>
      </c>
      <c r="K62" s="116" t="s">
        <v>233</v>
      </c>
      <c r="L62" s="116" t="s">
        <v>233</v>
      </c>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row>
    <row r="63" spans="1:44" x14ac:dyDescent="0.2">
      <c r="A63" s="89" t="s">
        <v>232</v>
      </c>
      <c r="B63" s="115">
        <v>2189160</v>
      </c>
      <c r="C63" s="127">
        <v>75065</v>
      </c>
      <c r="D63" s="115">
        <v>2093783</v>
      </c>
      <c r="E63" s="115"/>
      <c r="F63" s="115">
        <v>2122001</v>
      </c>
      <c r="G63" s="115">
        <v>2065566</v>
      </c>
      <c r="H63" s="115">
        <v>-56435</v>
      </c>
      <c r="I63" s="115"/>
      <c r="J63" s="115">
        <v>1625000</v>
      </c>
      <c r="K63" s="128">
        <v>1572460</v>
      </c>
      <c r="L63" s="115">
        <v>-52540</v>
      </c>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row>
    <row r="64" spans="1:44" ht="3" customHeight="1" x14ac:dyDescent="0.2">
      <c r="A64" s="88"/>
      <c r="B64" s="115"/>
      <c r="C64" s="127"/>
      <c r="D64" s="115"/>
      <c r="E64" s="115"/>
      <c r="F64" s="115"/>
      <c r="G64" s="115"/>
      <c r="H64" s="115"/>
      <c r="I64" s="115"/>
      <c r="J64" s="115"/>
      <c r="K64" s="128"/>
      <c r="L64" s="115"/>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row>
    <row r="65" spans="1:44" x14ac:dyDescent="0.2">
      <c r="A65" s="121" t="s">
        <v>147</v>
      </c>
      <c r="B65" s="120">
        <f>B63*1.10231225</f>
        <v>2413137.88521</v>
      </c>
      <c r="C65" s="120">
        <f>C63*1.10231225</f>
        <v>82745.069046250006</v>
      </c>
      <c r="D65" s="120">
        <f>D63*1.10231225</f>
        <v>2308002.6497417502</v>
      </c>
      <c r="E65" s="115"/>
      <c r="F65" s="120">
        <f>F63*1.10231225</f>
        <v>2339107.6968122502</v>
      </c>
      <c r="G65" s="120">
        <f>G63*1.10231225</f>
        <v>2276898.7049834998</v>
      </c>
      <c r="H65" s="120">
        <f>H63*1.10231225</f>
        <v>-62208.991828749997</v>
      </c>
      <c r="I65" s="115"/>
      <c r="J65" s="120">
        <f>J63*1.10231225</f>
        <v>1791257.40625</v>
      </c>
      <c r="K65" s="120">
        <f>K63*1.10231225</f>
        <v>1733341.9206350001</v>
      </c>
      <c r="L65" s="120">
        <f>L63*1.10231225</f>
        <v>-57915.485614999998</v>
      </c>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row>
    <row r="66" spans="1:44" x14ac:dyDescent="0.2">
      <c r="A66" s="402" t="s">
        <v>461</v>
      </c>
      <c r="B66" s="115"/>
      <c r="C66" s="115"/>
      <c r="D66" s="115"/>
      <c r="E66" s="115"/>
      <c r="F66" s="115"/>
      <c r="G66" s="115"/>
      <c r="H66" s="115"/>
      <c r="I66" s="115"/>
      <c r="J66" s="115"/>
      <c r="K66" s="115"/>
      <c r="L66" s="115"/>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row>
    <row r="67" spans="1:44" x14ac:dyDescent="0.2">
      <c r="A67" s="88" t="s">
        <v>443</v>
      </c>
      <c r="N67" s="84"/>
      <c r="O67" s="84"/>
    </row>
    <row r="68" spans="1:44" x14ac:dyDescent="0.2">
      <c r="A68" s="88" t="s">
        <v>146</v>
      </c>
      <c r="N68" s="84"/>
      <c r="O68" s="84"/>
    </row>
    <row r="69" spans="1:44" x14ac:dyDescent="0.2">
      <c r="A69" s="88" t="s">
        <v>451</v>
      </c>
      <c r="N69" s="84"/>
      <c r="O69" s="84"/>
    </row>
    <row r="70" spans="1:44" x14ac:dyDescent="0.2">
      <c r="A70" s="88" t="s">
        <v>452</v>
      </c>
      <c r="N70" s="84"/>
      <c r="O70" s="84"/>
    </row>
    <row r="71" spans="1:44" x14ac:dyDescent="0.2">
      <c r="A71" s="88" t="s">
        <v>453</v>
      </c>
      <c r="N71" s="84"/>
      <c r="O71" s="84"/>
    </row>
    <row r="72" spans="1:44" x14ac:dyDescent="0.2">
      <c r="A72" s="89" t="s">
        <v>454</v>
      </c>
      <c r="N72" s="84"/>
      <c r="O72" s="84"/>
    </row>
    <row r="73" spans="1:44" x14ac:dyDescent="0.2">
      <c r="A73" s="89" t="s">
        <v>455</v>
      </c>
      <c r="N73" s="84"/>
      <c r="O73" s="84"/>
    </row>
    <row r="74" spans="1:44" x14ac:dyDescent="0.2">
      <c r="A74" s="89" t="s">
        <v>456</v>
      </c>
      <c r="N74" s="84"/>
      <c r="O74" s="84"/>
    </row>
    <row r="75" spans="1:44" x14ac:dyDescent="0.2">
      <c r="A75" s="90" t="s">
        <v>457</v>
      </c>
      <c r="N75" s="84"/>
      <c r="O75" s="84"/>
    </row>
    <row r="76" spans="1:44" x14ac:dyDescent="0.2">
      <c r="A76" s="89" t="s">
        <v>458</v>
      </c>
      <c r="N76" s="84"/>
      <c r="O76" s="84"/>
    </row>
    <row r="77" spans="1:44" x14ac:dyDescent="0.2">
      <c r="A77" s="89" t="s">
        <v>459</v>
      </c>
      <c r="N77" s="84"/>
      <c r="O77" s="84"/>
    </row>
    <row r="78" spans="1:44" x14ac:dyDescent="0.2">
      <c r="A78" s="89" t="s">
        <v>460</v>
      </c>
      <c r="N78" s="84"/>
      <c r="O78" s="84"/>
    </row>
    <row r="79" spans="1:44" x14ac:dyDescent="0.2">
      <c r="A79" s="89" t="s">
        <v>145</v>
      </c>
      <c r="N79" s="84"/>
      <c r="O79" s="84"/>
    </row>
    <row r="80" spans="1:44" x14ac:dyDescent="0.2">
      <c r="A80" s="89" t="s">
        <v>144</v>
      </c>
      <c r="N80" s="84"/>
      <c r="O80" s="84"/>
    </row>
    <row r="81" spans="1:44" x14ac:dyDescent="0.2">
      <c r="A81" s="85" t="s">
        <v>390</v>
      </c>
      <c r="C81" s="127"/>
      <c r="D81" s="115"/>
      <c r="H81" s="115"/>
      <c r="J81" s="115"/>
      <c r="K81" s="126"/>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row>
    <row r="82" spans="1:44" x14ac:dyDescent="0.2">
      <c r="A82" s="86" t="s">
        <v>369</v>
      </c>
      <c r="N82" s="84"/>
      <c r="O82" s="84"/>
    </row>
    <row r="83" spans="1:44" x14ac:dyDescent="0.2">
      <c r="A83" s="279" t="s">
        <v>389</v>
      </c>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row>
    <row r="84" spans="1:44" x14ac:dyDescent="0.2">
      <c r="K84" s="115"/>
      <c r="L84" s="115"/>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row>
    <row r="85" spans="1:44" x14ac:dyDescent="0.2">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row>
    <row r="86" spans="1:44" x14ac:dyDescent="0.2">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row>
    <row r="87" spans="1:44" x14ac:dyDescent="0.2">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row>
    <row r="88" spans="1:44" x14ac:dyDescent="0.2">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row>
    <row r="89" spans="1:44" x14ac:dyDescent="0.2">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row>
    <row r="90" spans="1:44" x14ac:dyDescent="0.2">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row>
    <row r="91" spans="1:44" x14ac:dyDescent="0.2">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row>
    <row r="92" spans="1:44" x14ac:dyDescent="0.2">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row>
    <row r="93" spans="1:44" x14ac:dyDescent="0.2">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row>
    <row r="94" spans="1:44" x14ac:dyDescent="0.2">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row>
    <row r="95" spans="1:44" x14ac:dyDescent="0.2">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row>
    <row r="96" spans="1:44" x14ac:dyDescent="0.2">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row r="97" spans="16:44" x14ac:dyDescent="0.2">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row>
    <row r="98" spans="16:44" x14ac:dyDescent="0.2">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row>
    <row r="99" spans="16:44" x14ac:dyDescent="0.2">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row>
    <row r="100" spans="16:44" x14ac:dyDescent="0.2">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row>
    <row r="101" spans="16:44" x14ac:dyDescent="0.2">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row>
    <row r="102" spans="16:44" x14ac:dyDescent="0.2">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row>
    <row r="103" spans="16:44" x14ac:dyDescent="0.2">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row>
    <row r="104" spans="16:44" x14ac:dyDescent="0.2">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row>
    <row r="105" spans="16:44" x14ac:dyDescent="0.2">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row>
    <row r="106" spans="16:44" x14ac:dyDescent="0.2">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row>
    <row r="107" spans="16:44" x14ac:dyDescent="0.2">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row>
    <row r="108" spans="16:44" x14ac:dyDescent="0.2">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row>
    <row r="109" spans="16:44" x14ac:dyDescent="0.2">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row>
    <row r="110" spans="16:44" x14ac:dyDescent="0.2">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row>
    <row r="111" spans="16:44" x14ac:dyDescent="0.2">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row>
    <row r="112" spans="16:44" x14ac:dyDescent="0.2">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row>
    <row r="113" spans="16:44" x14ac:dyDescent="0.2">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row>
    <row r="114" spans="16:44" x14ac:dyDescent="0.2">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row>
    <row r="115" spans="16:44" x14ac:dyDescent="0.2">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row>
    <row r="116" spans="16:44" x14ac:dyDescent="0.2">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row>
    <row r="117" spans="16:44" x14ac:dyDescent="0.2">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row>
    <row r="118" spans="16:44" x14ac:dyDescent="0.2">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row>
    <row r="119" spans="16:44" x14ac:dyDescent="0.2">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row>
    <row r="120" spans="16:44" x14ac:dyDescent="0.2">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row>
    <row r="121" spans="16:44" x14ac:dyDescent="0.2">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row>
    <row r="122" spans="16:44" x14ac:dyDescent="0.2">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row>
    <row r="123" spans="16:44" x14ac:dyDescent="0.2">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row>
    <row r="124" spans="16:44" x14ac:dyDescent="0.2">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row>
    <row r="125" spans="16:44" x14ac:dyDescent="0.2">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row>
    <row r="126" spans="16:44" x14ac:dyDescent="0.2">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row>
    <row r="127" spans="16:44" x14ac:dyDescent="0.2">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row>
    <row r="128" spans="16:44" x14ac:dyDescent="0.2">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row>
    <row r="129" spans="16:44" x14ac:dyDescent="0.2">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row>
    <row r="130" spans="16:44" x14ac:dyDescent="0.2">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row>
    <row r="131" spans="16:44" x14ac:dyDescent="0.2">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row>
    <row r="132" spans="16:44" x14ac:dyDescent="0.2">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row>
    <row r="133" spans="16:44" x14ac:dyDescent="0.2">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row>
    <row r="134" spans="16:44" x14ac:dyDescent="0.2">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row>
    <row r="135" spans="16:44" x14ac:dyDescent="0.2">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row>
    <row r="136" spans="16:44" x14ac:dyDescent="0.2">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row>
    <row r="137" spans="16:44" x14ac:dyDescent="0.2">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row>
    <row r="138" spans="16:44" x14ac:dyDescent="0.2">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row>
    <row r="139" spans="16:44" x14ac:dyDescent="0.2">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row>
    <row r="140" spans="16:44" x14ac:dyDescent="0.2">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row>
    <row r="141" spans="16:44" x14ac:dyDescent="0.2">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row>
    <row r="142" spans="16:44" x14ac:dyDescent="0.2">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row>
    <row r="143" spans="16:44" x14ac:dyDescent="0.2">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row>
    <row r="144" spans="16:44" x14ac:dyDescent="0.2">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row>
    <row r="145" spans="16:44" x14ac:dyDescent="0.2">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row>
    <row r="146" spans="16:44" x14ac:dyDescent="0.2">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row>
    <row r="147" spans="16:44" x14ac:dyDescent="0.2">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row>
    <row r="148" spans="16:44" x14ac:dyDescent="0.2">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row>
    <row r="149" spans="16:44" x14ac:dyDescent="0.2">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row>
    <row r="150" spans="16:44" x14ac:dyDescent="0.2">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row>
    <row r="151" spans="16:44" x14ac:dyDescent="0.2">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row>
    <row r="152" spans="16:44" x14ac:dyDescent="0.2">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row>
    <row r="153" spans="16:44" x14ac:dyDescent="0.2">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row>
    <row r="154" spans="16:44" x14ac:dyDescent="0.2">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row>
    <row r="155" spans="16:44" x14ac:dyDescent="0.2">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row>
    <row r="156" spans="16:44" x14ac:dyDescent="0.2">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row>
    <row r="157" spans="16:44" x14ac:dyDescent="0.2">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row>
    <row r="158" spans="16:44" x14ac:dyDescent="0.2">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row>
    <row r="159" spans="16:44" x14ac:dyDescent="0.2">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row>
    <row r="160" spans="16:44" x14ac:dyDescent="0.2">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row>
    <row r="161" spans="16:44" x14ac:dyDescent="0.2">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row>
    <row r="162" spans="16:44" x14ac:dyDescent="0.2">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row>
    <row r="163" spans="16:44" x14ac:dyDescent="0.2">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row>
    <row r="164" spans="16:44" x14ac:dyDescent="0.2">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row>
    <row r="165" spans="16:44" x14ac:dyDescent="0.2">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row>
    <row r="166" spans="16:44" x14ac:dyDescent="0.2">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row>
    <row r="167" spans="16:44" x14ac:dyDescent="0.2">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row>
    <row r="168" spans="16:44" x14ac:dyDescent="0.2">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row>
    <row r="169" spans="16:44" x14ac:dyDescent="0.2">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row>
    <row r="170" spans="16:44" x14ac:dyDescent="0.2">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row>
    <row r="171" spans="16:44" x14ac:dyDescent="0.2">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row>
    <row r="172" spans="16:44" x14ac:dyDescent="0.2">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row>
    <row r="173" spans="16:44" x14ac:dyDescent="0.2">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row>
    <row r="174" spans="16:44" x14ac:dyDescent="0.2">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row>
    <row r="175" spans="16:44" x14ac:dyDescent="0.2">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row>
    <row r="176" spans="16:44" x14ac:dyDescent="0.2">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row>
    <row r="177" spans="16:44" x14ac:dyDescent="0.2">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row>
    <row r="178" spans="16:44" x14ac:dyDescent="0.2">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row>
    <row r="179" spans="16:44" x14ac:dyDescent="0.2">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row>
    <row r="180" spans="16:44" x14ac:dyDescent="0.2">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row>
    <row r="181" spans="16:44" x14ac:dyDescent="0.2">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row>
    <row r="182" spans="16:44" x14ac:dyDescent="0.2">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row>
    <row r="183" spans="16:44" x14ac:dyDescent="0.2">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row>
    <row r="184" spans="16:44" x14ac:dyDescent="0.2">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row>
    <row r="185" spans="16:44" x14ac:dyDescent="0.2">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row>
    <row r="186" spans="16:44" x14ac:dyDescent="0.2">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row>
    <row r="187" spans="16:44" x14ac:dyDescent="0.2">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row>
    <row r="188" spans="16:44" x14ac:dyDescent="0.2">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row>
    <row r="189" spans="16:44" x14ac:dyDescent="0.2">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row>
    <row r="190" spans="16:44" x14ac:dyDescent="0.2">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row>
    <row r="191" spans="16:44" x14ac:dyDescent="0.2">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row>
    <row r="192" spans="16:44" x14ac:dyDescent="0.2">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row>
    <row r="193" spans="16:44" x14ac:dyDescent="0.2">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row>
    <row r="194" spans="16:44" x14ac:dyDescent="0.2">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row>
    <row r="195" spans="16:44" x14ac:dyDescent="0.2">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row>
    <row r="196" spans="16:44" x14ac:dyDescent="0.2">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row>
    <row r="197" spans="16:44" x14ac:dyDescent="0.2">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row>
    <row r="198" spans="16:44" x14ac:dyDescent="0.2">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row>
    <row r="199" spans="16:44" x14ac:dyDescent="0.2">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row>
    <row r="200" spans="16:44" x14ac:dyDescent="0.2">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row>
    <row r="201" spans="16:44" x14ac:dyDescent="0.2">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row>
    <row r="202" spans="16:44" x14ac:dyDescent="0.2">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row>
    <row r="203" spans="16:44" x14ac:dyDescent="0.2">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row>
    <row r="204" spans="16:44" x14ac:dyDescent="0.2">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row>
    <row r="205" spans="16:44" x14ac:dyDescent="0.2">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row>
    <row r="206" spans="16:44" x14ac:dyDescent="0.2">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row>
    <row r="207" spans="16:44" x14ac:dyDescent="0.2">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row>
    <row r="208" spans="16:44" x14ac:dyDescent="0.2">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row>
    <row r="209" spans="16:44" x14ac:dyDescent="0.2">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row>
    <row r="210" spans="16:44" x14ac:dyDescent="0.2">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row>
    <row r="211" spans="16:44" x14ac:dyDescent="0.2">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row>
    <row r="212" spans="16:44" x14ac:dyDescent="0.2">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row>
    <row r="213" spans="16:44" x14ac:dyDescent="0.2">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row>
    <row r="214" spans="16:44" x14ac:dyDescent="0.2">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row>
    <row r="215" spans="16:44" x14ac:dyDescent="0.2">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row>
    <row r="216" spans="16:44" x14ac:dyDescent="0.2">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row>
    <row r="217" spans="16:44" x14ac:dyDescent="0.2">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row>
    <row r="218" spans="16:44" x14ac:dyDescent="0.2">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row>
    <row r="219" spans="16:44" x14ac:dyDescent="0.2">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row>
    <row r="220" spans="16:44" x14ac:dyDescent="0.2">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row>
    <row r="221" spans="16:44" x14ac:dyDescent="0.2">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row>
    <row r="222" spans="16:44" x14ac:dyDescent="0.2">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row>
    <row r="223" spans="16:44" x14ac:dyDescent="0.2">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row>
    <row r="224" spans="16:44" x14ac:dyDescent="0.2">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row>
    <row r="225" spans="16:44" x14ac:dyDescent="0.2">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row>
    <row r="226" spans="16:44" x14ac:dyDescent="0.2">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row>
    <row r="227" spans="16:44" x14ac:dyDescent="0.2">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row>
    <row r="228" spans="16:44" x14ac:dyDescent="0.2">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row>
    <row r="229" spans="16:44" x14ac:dyDescent="0.2">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row>
    <row r="230" spans="16:44" x14ac:dyDescent="0.2">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row>
    <row r="231" spans="16:44" x14ac:dyDescent="0.2">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row>
    <row r="232" spans="16:44" x14ac:dyDescent="0.2">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c r="AO232" s="114"/>
      <c r="AP232" s="114"/>
      <c r="AQ232" s="114"/>
      <c r="AR232" s="114"/>
    </row>
    <row r="233" spans="16:44" x14ac:dyDescent="0.2">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row>
    <row r="234" spans="16:44" x14ac:dyDescent="0.2">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row>
    <row r="235" spans="16:44" x14ac:dyDescent="0.2">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row>
    <row r="236" spans="16:44" x14ac:dyDescent="0.2">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row>
    <row r="237" spans="16:44" x14ac:dyDescent="0.2">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row>
    <row r="238" spans="16:44" x14ac:dyDescent="0.2">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row>
    <row r="239" spans="16:44" x14ac:dyDescent="0.2">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row>
    <row r="240" spans="16:44" x14ac:dyDescent="0.2">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row>
    <row r="241" spans="16:44" x14ac:dyDescent="0.2">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row>
    <row r="242" spans="16:44" x14ac:dyDescent="0.2">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c r="AO242" s="114"/>
      <c r="AP242" s="114"/>
      <c r="AQ242" s="114"/>
      <c r="AR242" s="114"/>
    </row>
    <row r="243" spans="16:44" x14ac:dyDescent="0.2">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c r="AO243" s="114"/>
      <c r="AP243" s="114"/>
      <c r="AQ243" s="114"/>
      <c r="AR243" s="114"/>
    </row>
    <row r="244" spans="16:44" x14ac:dyDescent="0.2">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row>
    <row r="245" spans="16:44" x14ac:dyDescent="0.2">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c r="AO245" s="114"/>
      <c r="AP245" s="114"/>
      <c r="AQ245" s="114"/>
      <c r="AR245" s="114"/>
    </row>
    <row r="246" spans="16:44" x14ac:dyDescent="0.2">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row>
    <row r="247" spans="16:44" x14ac:dyDescent="0.2">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row>
    <row r="248" spans="16:44" x14ac:dyDescent="0.2">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row>
    <row r="249" spans="16:44" x14ac:dyDescent="0.2">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row>
    <row r="250" spans="16:44" x14ac:dyDescent="0.2">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row>
    <row r="251" spans="16:44" x14ac:dyDescent="0.2">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row>
    <row r="252" spans="16:44" x14ac:dyDescent="0.2">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row>
    <row r="253" spans="16:44" x14ac:dyDescent="0.2">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row>
    <row r="254" spans="16:44" x14ac:dyDescent="0.2">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row>
  </sheetData>
  <pageMargins left="0.6" right="0.59" top="0.5" bottom="0.5" header="0.5" footer="0.5"/>
  <pageSetup scale="80" orientation="portrait" verticalDpi="300" copies="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O68"/>
  <sheetViews>
    <sheetView zoomScale="60" zoomScaleNormal="6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1" width="26.85546875" style="6" customWidth="1"/>
    <col min="2" max="2" width="7" style="6" customWidth="1"/>
    <col min="3" max="3" width="3" style="6" customWidth="1"/>
    <col min="4" max="4" width="10.7109375" style="6" customWidth="1"/>
    <col min="5" max="5" width="8.85546875" style="6" customWidth="1"/>
    <col min="6" max="6" width="4" style="6" customWidth="1"/>
    <col min="7" max="8" width="9.140625" style="6"/>
    <col min="9" max="9" width="3.42578125" style="6" customWidth="1"/>
    <col min="10" max="11" width="10.7109375" style="6" customWidth="1"/>
    <col min="12" max="12" width="4.140625" style="6" customWidth="1"/>
    <col min="13" max="14" width="11.5703125" style="6" customWidth="1"/>
    <col min="15" max="15" width="2.42578125" style="6" customWidth="1"/>
    <col min="16" max="17" width="10" style="6" customWidth="1"/>
    <col min="18" max="18" width="3.85546875" style="6" customWidth="1"/>
    <col min="19" max="20" width="10.5703125" style="6" customWidth="1"/>
    <col min="21" max="21" width="4.42578125" style="6" customWidth="1"/>
    <col min="22" max="23" width="11.42578125" style="6" customWidth="1"/>
    <col min="24" max="24" width="3.28515625" style="6" customWidth="1"/>
    <col min="25" max="26" width="11" style="6" customWidth="1"/>
    <col min="27" max="27" width="4.5703125" style="6" customWidth="1"/>
    <col min="28" max="29" width="13.5703125" style="6" customWidth="1"/>
    <col min="30" max="30" width="3.7109375" style="6" customWidth="1"/>
    <col min="31" max="32" width="11.85546875" style="6" customWidth="1"/>
    <col min="33" max="33" width="4.5703125" style="6" customWidth="1"/>
    <col min="34" max="35" width="10.140625" style="6" customWidth="1"/>
    <col min="36" max="36" width="8.42578125" style="6" customWidth="1"/>
    <col min="37" max="37" width="9.42578125" style="6" customWidth="1"/>
    <col min="38" max="38" width="5" style="6" customWidth="1"/>
    <col min="39" max="39" width="9.42578125" style="6" customWidth="1"/>
    <col min="40" max="40" width="5.42578125" style="6" customWidth="1"/>
    <col min="41" max="41" width="9.85546875" style="6" customWidth="1"/>
    <col min="42" max="16384" width="9.140625" style="6"/>
  </cols>
  <sheetData>
    <row r="1" spans="1:41" x14ac:dyDescent="0.2">
      <c r="A1" s="148" t="s">
        <v>385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x14ac:dyDescent="0.2">
      <c r="E2" s="134" t="s">
        <v>305</v>
      </c>
      <c r="G2" s="134" t="s">
        <v>304</v>
      </c>
      <c r="J2" s="134" t="s">
        <v>303</v>
      </c>
      <c r="M2" s="134" t="s">
        <v>302</v>
      </c>
      <c r="P2" s="134" t="s">
        <v>301</v>
      </c>
      <c r="S2" s="134" t="s">
        <v>300</v>
      </c>
      <c r="V2" s="134" t="s">
        <v>299</v>
      </c>
      <c r="Y2" s="134" t="s">
        <v>298</v>
      </c>
      <c r="AC2" s="134" t="s">
        <v>297</v>
      </c>
      <c r="AE2" s="134" t="s">
        <v>296</v>
      </c>
      <c r="AH2" s="134" t="s">
        <v>295</v>
      </c>
      <c r="AM2" s="147" t="s">
        <v>294</v>
      </c>
    </row>
    <row r="3" spans="1:41" x14ac:dyDescent="0.2">
      <c r="D3" s="139" t="s">
        <v>293</v>
      </c>
      <c r="E3" s="138"/>
      <c r="G3" s="139" t="s">
        <v>292</v>
      </c>
      <c r="H3" s="138"/>
      <c r="J3" s="139" t="s">
        <v>291</v>
      </c>
      <c r="K3" s="138"/>
      <c r="M3" s="139" t="s">
        <v>290</v>
      </c>
      <c r="N3" s="138"/>
      <c r="P3" s="139" t="s">
        <v>289</v>
      </c>
      <c r="Q3" s="138"/>
      <c r="S3" s="139" t="s">
        <v>288</v>
      </c>
      <c r="T3" s="138"/>
      <c r="V3" s="139" t="s">
        <v>287</v>
      </c>
      <c r="W3" s="138"/>
      <c r="Y3" s="139" t="s">
        <v>286</v>
      </c>
      <c r="Z3" s="138"/>
      <c r="AB3" s="139" t="s">
        <v>285</v>
      </c>
      <c r="AC3" s="138"/>
      <c r="AE3" s="139" t="s">
        <v>284</v>
      </c>
      <c r="AF3" s="138"/>
      <c r="AH3" s="139" t="s">
        <v>283</v>
      </c>
      <c r="AI3" s="138"/>
      <c r="AK3" s="144"/>
      <c r="AL3" s="144"/>
      <c r="AM3" s="144" t="s">
        <v>282</v>
      </c>
      <c r="AN3" s="144"/>
      <c r="AO3" s="144"/>
    </row>
    <row r="4" spans="1:41" x14ac:dyDescent="0.2">
      <c r="A4" s="35" t="s">
        <v>281</v>
      </c>
      <c r="B4" s="134" t="s">
        <v>280</v>
      </c>
      <c r="D4" s="35" t="s">
        <v>277</v>
      </c>
      <c r="E4" s="19" t="s">
        <v>278</v>
      </c>
      <c r="G4" s="35" t="s">
        <v>277</v>
      </c>
      <c r="H4" s="19" t="s">
        <v>278</v>
      </c>
      <c r="J4" s="35" t="s">
        <v>279</v>
      </c>
      <c r="K4" s="19" t="s">
        <v>278</v>
      </c>
      <c r="M4" s="35" t="s">
        <v>277</v>
      </c>
      <c r="N4" s="19" t="s">
        <v>278</v>
      </c>
      <c r="P4" s="35" t="s">
        <v>277</v>
      </c>
      <c r="Q4" s="19" t="s">
        <v>229</v>
      </c>
      <c r="S4" s="35" t="s">
        <v>277</v>
      </c>
      <c r="T4" s="19" t="s">
        <v>278</v>
      </c>
      <c r="V4" s="35" t="s">
        <v>277</v>
      </c>
      <c r="W4" s="19" t="s">
        <v>278</v>
      </c>
      <c r="Y4" s="35" t="s">
        <v>279</v>
      </c>
      <c r="Z4" s="19" t="s">
        <v>278</v>
      </c>
      <c r="AA4" s="134"/>
      <c r="AB4" s="35" t="s">
        <v>277</v>
      </c>
      <c r="AC4" s="19" t="s">
        <v>278</v>
      </c>
      <c r="AE4" s="35" t="s">
        <v>277</v>
      </c>
      <c r="AF4" s="19" t="s">
        <v>278</v>
      </c>
      <c r="AH4" s="35" t="s">
        <v>277</v>
      </c>
      <c r="AI4" s="134" t="s">
        <v>276</v>
      </c>
      <c r="AK4" s="146" t="s">
        <v>200</v>
      </c>
      <c r="AL4" s="142"/>
      <c r="AM4" s="146" t="s">
        <v>275</v>
      </c>
      <c r="AN4" s="142"/>
      <c r="AO4" s="142" t="s">
        <v>274</v>
      </c>
    </row>
    <row r="5" spans="1:41" x14ac:dyDescent="0.2">
      <c r="A5" s="138"/>
      <c r="B5" s="138"/>
      <c r="C5" s="138"/>
      <c r="D5" s="137" t="s">
        <v>114</v>
      </c>
      <c r="E5" s="145" t="s">
        <v>273</v>
      </c>
      <c r="F5" s="138"/>
      <c r="G5" s="137" t="s">
        <v>114</v>
      </c>
      <c r="H5" s="137" t="s">
        <v>271</v>
      </c>
      <c r="I5" s="138"/>
      <c r="J5" s="137" t="s">
        <v>226</v>
      </c>
      <c r="K5" s="137" t="s">
        <v>271</v>
      </c>
      <c r="L5" s="138"/>
      <c r="M5" s="137" t="s">
        <v>114</v>
      </c>
      <c r="N5" s="137" t="s">
        <v>271</v>
      </c>
      <c r="O5" s="138"/>
      <c r="P5" s="137" t="s">
        <v>114</v>
      </c>
      <c r="Q5" s="137" t="s">
        <v>225</v>
      </c>
      <c r="S5" s="137" t="s">
        <v>114</v>
      </c>
      <c r="T5" s="145" t="s">
        <v>272</v>
      </c>
      <c r="U5" s="138"/>
      <c r="V5" s="137" t="s">
        <v>114</v>
      </c>
      <c r="W5" s="137" t="s">
        <v>271</v>
      </c>
      <c r="X5" s="138"/>
      <c r="Y5" s="137" t="s">
        <v>226</v>
      </c>
      <c r="Z5" s="137" t="s">
        <v>271</v>
      </c>
      <c r="AA5" s="19"/>
      <c r="AB5" s="137" t="s">
        <v>114</v>
      </c>
      <c r="AC5" s="137" t="s">
        <v>271</v>
      </c>
      <c r="AD5" s="138"/>
      <c r="AE5" s="137" t="s">
        <v>114</v>
      </c>
      <c r="AF5" s="137" t="s">
        <v>271</v>
      </c>
      <c r="AG5" s="138"/>
      <c r="AH5" s="137" t="s">
        <v>114</v>
      </c>
      <c r="AI5" s="145" t="s">
        <v>270</v>
      </c>
      <c r="AK5" s="144" t="s">
        <v>269</v>
      </c>
      <c r="AL5" s="144"/>
      <c r="AM5" s="144" t="s">
        <v>268</v>
      </c>
      <c r="AN5" s="144"/>
      <c r="AO5" s="144" t="s">
        <v>267</v>
      </c>
    </row>
    <row r="6" spans="1:41" x14ac:dyDescent="0.2">
      <c r="H6" s="134"/>
      <c r="R6" s="143"/>
      <c r="T6" s="134" t="s">
        <v>266</v>
      </c>
      <c r="AA6" s="19"/>
      <c r="AF6" s="134"/>
      <c r="AK6" s="142"/>
      <c r="AL6" s="142"/>
      <c r="AM6" s="142"/>
      <c r="AN6" s="142"/>
      <c r="AO6" s="142"/>
    </row>
    <row r="7" spans="1:41" x14ac:dyDescent="0.2">
      <c r="AK7" s="142"/>
      <c r="AL7" s="142"/>
      <c r="AN7" s="142"/>
      <c r="AO7" s="142"/>
    </row>
    <row r="8" spans="1:41" x14ac:dyDescent="0.2">
      <c r="A8" s="134" t="s">
        <v>15</v>
      </c>
      <c r="B8" s="141">
        <v>4.3</v>
      </c>
      <c r="D8" s="135">
        <v>9460</v>
      </c>
      <c r="E8" s="135">
        <v>9460</v>
      </c>
      <c r="G8" s="135">
        <v>18060</v>
      </c>
      <c r="H8" s="135">
        <v>18060</v>
      </c>
      <c r="J8" s="135">
        <v>120400</v>
      </c>
      <c r="K8" s="135">
        <v>100000</v>
      </c>
      <c r="M8" s="135">
        <v>130806</v>
      </c>
      <c r="N8" s="135">
        <v>130806</v>
      </c>
      <c r="P8" s="135">
        <v>109220</v>
      </c>
      <c r="Q8" s="135">
        <v>109219</v>
      </c>
      <c r="S8" s="135">
        <v>73788</v>
      </c>
      <c r="T8" s="135">
        <v>72917</v>
      </c>
      <c r="V8" s="135">
        <v>39130</v>
      </c>
      <c r="W8" s="135">
        <v>38720</v>
      </c>
      <c r="Y8" s="135">
        <v>43175</v>
      </c>
      <c r="Z8" s="135">
        <v>43175</v>
      </c>
      <c r="AA8" s="135"/>
      <c r="AB8" s="135">
        <v>124153.3160875</v>
      </c>
      <c r="AC8" s="135">
        <v>118152.3336425</v>
      </c>
      <c r="AE8" s="135">
        <v>96418.062726250006</v>
      </c>
      <c r="AF8" s="135">
        <v>96256.02297250001</v>
      </c>
      <c r="AH8" s="135">
        <v>62630.018291250002</v>
      </c>
      <c r="AI8" s="135">
        <v>62334.351958530002</v>
      </c>
      <c r="AK8" s="136">
        <v>145975</v>
      </c>
      <c r="AL8" s="136"/>
      <c r="AM8" s="136">
        <v>156079</v>
      </c>
      <c r="AN8" s="136"/>
      <c r="AO8" s="136">
        <f>159141-3062</f>
        <v>156079</v>
      </c>
    </row>
    <row r="9" spans="1:41" x14ac:dyDescent="0.2">
      <c r="A9" s="134" t="s">
        <v>16</v>
      </c>
      <c r="B9" s="141">
        <v>8.3000000000000007</v>
      </c>
      <c r="D9" s="135">
        <v>18260</v>
      </c>
      <c r="E9" s="140" t="s">
        <v>255</v>
      </c>
      <c r="G9" s="135">
        <v>34860</v>
      </c>
      <c r="H9" s="135">
        <v>34860</v>
      </c>
      <c r="J9" s="135">
        <v>232400</v>
      </c>
      <c r="K9" s="135">
        <v>23701</v>
      </c>
      <c r="M9" s="135">
        <v>252486</v>
      </c>
      <c r="N9" s="135">
        <v>252646</v>
      </c>
      <c r="P9" s="135">
        <v>210820</v>
      </c>
      <c r="Q9" s="135">
        <v>210820</v>
      </c>
      <c r="S9" s="135">
        <v>142428</v>
      </c>
      <c r="T9" s="135">
        <v>142428</v>
      </c>
      <c r="V9" s="135">
        <v>75530</v>
      </c>
      <c r="W9" s="135">
        <v>75530</v>
      </c>
      <c r="Y9" s="135">
        <v>83335</v>
      </c>
      <c r="Z9" s="135">
        <v>83438</v>
      </c>
      <c r="AA9" s="135"/>
      <c r="AB9" s="135">
        <v>239643.56806125003</v>
      </c>
      <c r="AC9" s="135">
        <v>239643.56806125003</v>
      </c>
      <c r="AE9" s="135">
        <v>186108.71989375001</v>
      </c>
      <c r="AF9" s="135">
        <v>186108.71989375001</v>
      </c>
      <c r="AH9" s="135">
        <v>120891.57709875001</v>
      </c>
      <c r="AI9" s="135">
        <v>121839.630912425</v>
      </c>
      <c r="AK9" s="136">
        <v>281766</v>
      </c>
      <c r="AL9" s="136"/>
      <c r="AM9" s="136">
        <v>301270</v>
      </c>
      <c r="AN9" s="136"/>
      <c r="AO9" s="136">
        <v>301070</v>
      </c>
    </row>
    <row r="10" spans="1:41" x14ac:dyDescent="0.2">
      <c r="A10" s="134" t="s">
        <v>17</v>
      </c>
      <c r="B10" s="141">
        <v>0.7</v>
      </c>
      <c r="D10" s="135">
        <v>1540</v>
      </c>
      <c r="E10" s="135">
        <v>6260</v>
      </c>
      <c r="G10" s="135">
        <v>2940</v>
      </c>
      <c r="H10" s="135">
        <v>1030</v>
      </c>
      <c r="J10" s="135">
        <v>19600</v>
      </c>
      <c r="K10" s="135">
        <v>19975</v>
      </c>
      <c r="M10" s="135">
        <v>21294</v>
      </c>
      <c r="N10" s="135">
        <v>21226</v>
      </c>
      <c r="P10" s="135">
        <v>17780</v>
      </c>
      <c r="Q10" s="135">
        <v>17800</v>
      </c>
      <c r="S10" s="135">
        <v>12500</v>
      </c>
      <c r="T10" s="135">
        <v>11678</v>
      </c>
      <c r="V10" s="135">
        <v>7500</v>
      </c>
      <c r="W10" s="135">
        <v>7500</v>
      </c>
      <c r="Y10" s="135">
        <v>8205</v>
      </c>
      <c r="Z10" s="135">
        <v>8205</v>
      </c>
      <c r="AA10" s="135"/>
      <c r="AB10" s="135">
        <v>20211.979080000001</v>
      </c>
      <c r="AC10" s="135">
        <v>8236.4696600000007</v>
      </c>
      <c r="AE10" s="135">
        <v>15695.809888750002</v>
      </c>
      <c r="AF10" s="135">
        <v>0</v>
      </c>
      <c r="AH10" s="135">
        <v>10195.276751250001</v>
      </c>
      <c r="AI10" s="135">
        <v>0</v>
      </c>
      <c r="AK10" s="136">
        <v>23763</v>
      </c>
      <c r="AL10" s="136"/>
      <c r="AM10" s="136">
        <v>0</v>
      </c>
      <c r="AN10" s="136"/>
      <c r="AO10" s="136">
        <v>0</v>
      </c>
    </row>
    <row r="11" spans="1:41" x14ac:dyDescent="0.2">
      <c r="A11" s="134" t="s">
        <v>18</v>
      </c>
      <c r="B11" s="141">
        <v>1.1000000000000001</v>
      </c>
      <c r="D11" s="135">
        <v>2420</v>
      </c>
      <c r="E11" s="135">
        <v>2497</v>
      </c>
      <c r="G11" s="135">
        <v>4620</v>
      </c>
      <c r="H11" s="135">
        <v>4620</v>
      </c>
      <c r="J11" s="135">
        <v>30800</v>
      </c>
      <c r="K11" s="135">
        <v>31378</v>
      </c>
      <c r="M11" s="135">
        <v>33462</v>
      </c>
      <c r="N11" s="135">
        <v>33447</v>
      </c>
      <c r="P11" s="135">
        <v>27940</v>
      </c>
      <c r="Q11" s="135">
        <v>28104</v>
      </c>
      <c r="S11" s="135">
        <v>18876</v>
      </c>
      <c r="T11" s="135">
        <v>18876</v>
      </c>
      <c r="V11" s="135">
        <v>10010</v>
      </c>
      <c r="W11" s="135">
        <v>10010</v>
      </c>
      <c r="Y11" s="135">
        <v>16692</v>
      </c>
      <c r="Z11" s="135">
        <v>16692</v>
      </c>
      <c r="AA11" s="135"/>
      <c r="AB11" s="135">
        <v>31760.894046250003</v>
      </c>
      <c r="AC11" s="135">
        <v>31760.894046250003</v>
      </c>
      <c r="AE11" s="135">
        <v>24665.31653</v>
      </c>
      <c r="AF11" s="135">
        <v>24646.57723875</v>
      </c>
      <c r="AH11" s="135">
        <v>16022.094018750002</v>
      </c>
      <c r="AI11" s="135">
        <v>16148.5842346875</v>
      </c>
      <c r="AK11" s="136">
        <v>37343</v>
      </c>
      <c r="AL11" s="136"/>
      <c r="AM11" s="136">
        <v>38509</v>
      </c>
      <c r="AN11" s="136"/>
      <c r="AO11" s="136">
        <v>38508</v>
      </c>
    </row>
    <row r="12" spans="1:41" x14ac:dyDescent="0.2">
      <c r="A12" s="134" t="s">
        <v>19</v>
      </c>
      <c r="B12" s="141">
        <v>0.8</v>
      </c>
      <c r="D12" s="135">
        <v>1760</v>
      </c>
      <c r="E12" s="140" t="s">
        <v>255</v>
      </c>
      <c r="G12" s="135">
        <v>3360</v>
      </c>
      <c r="H12" s="135">
        <v>8347</v>
      </c>
      <c r="J12" s="135">
        <v>22400</v>
      </c>
      <c r="K12" s="135">
        <v>22468</v>
      </c>
      <c r="M12" s="135">
        <v>24336</v>
      </c>
      <c r="N12" s="135">
        <v>23669</v>
      </c>
      <c r="P12" s="135">
        <v>20320</v>
      </c>
      <c r="Q12" s="135">
        <v>21544</v>
      </c>
      <c r="S12" s="135">
        <v>13728</v>
      </c>
      <c r="T12" s="135">
        <v>13728</v>
      </c>
      <c r="V12" s="135">
        <v>7500</v>
      </c>
      <c r="W12" s="135">
        <v>7500</v>
      </c>
      <c r="Y12" s="135">
        <v>8230</v>
      </c>
      <c r="Z12" s="135">
        <v>8230</v>
      </c>
      <c r="AA12" s="135"/>
      <c r="AB12" s="135">
        <v>23098.932243750001</v>
      </c>
      <c r="AC12" s="135">
        <v>22572.027466250001</v>
      </c>
      <c r="AE12" s="135">
        <v>17937.910971249999</v>
      </c>
      <c r="AF12" s="135">
        <v>18584</v>
      </c>
      <c r="AH12" s="135">
        <v>11652.53222375</v>
      </c>
      <c r="AI12" s="135">
        <v>13123.165345580001</v>
      </c>
      <c r="AK12" s="136">
        <v>27158</v>
      </c>
      <c r="AL12" s="136"/>
      <c r="AM12" s="136">
        <v>26705</v>
      </c>
      <c r="AN12" s="136"/>
      <c r="AO12" s="136">
        <v>26704</v>
      </c>
    </row>
    <row r="13" spans="1:41" x14ac:dyDescent="0.2">
      <c r="A13" s="134" t="s">
        <v>20</v>
      </c>
      <c r="B13" s="141">
        <v>14.5</v>
      </c>
      <c r="D13" s="135">
        <v>31900</v>
      </c>
      <c r="E13" s="135">
        <v>31900</v>
      </c>
      <c r="G13" s="135">
        <v>60900</v>
      </c>
      <c r="H13" s="135">
        <v>60900</v>
      </c>
      <c r="J13" s="135">
        <v>406000</v>
      </c>
      <c r="K13" s="135">
        <v>413136</v>
      </c>
      <c r="M13" s="135">
        <v>441090</v>
      </c>
      <c r="N13" s="135">
        <v>438149</v>
      </c>
      <c r="P13" s="135">
        <v>368300</v>
      </c>
      <c r="Q13" s="135">
        <v>368300</v>
      </c>
      <c r="S13" s="135">
        <v>248820</v>
      </c>
      <c r="T13" s="135">
        <v>248820</v>
      </c>
      <c r="V13" s="135">
        <v>131950</v>
      </c>
      <c r="W13" s="135">
        <v>131950</v>
      </c>
      <c r="Y13" s="135">
        <v>145590</v>
      </c>
      <c r="Z13" s="135">
        <v>145462</v>
      </c>
      <c r="AA13" s="135"/>
      <c r="AB13" s="135">
        <v>418655.60812750005</v>
      </c>
      <c r="AC13" s="135">
        <v>395794.77511375002</v>
      </c>
      <c r="AE13" s="135">
        <v>325130.01012125</v>
      </c>
      <c r="AF13" s="135">
        <v>325130.01012125</v>
      </c>
      <c r="AH13" s="135">
        <v>211195.11932125001</v>
      </c>
      <c r="AI13" s="135">
        <v>211053.60239835249</v>
      </c>
      <c r="AK13" s="136">
        <v>492241</v>
      </c>
      <c r="AL13" s="136"/>
      <c r="AM13" s="136">
        <v>514609</v>
      </c>
      <c r="AN13" s="136"/>
      <c r="AO13" s="136">
        <v>507260</v>
      </c>
    </row>
    <row r="14" spans="1:41" x14ac:dyDescent="0.2">
      <c r="A14" s="134" t="s">
        <v>265</v>
      </c>
      <c r="B14" s="141" t="s">
        <v>264</v>
      </c>
      <c r="D14" s="135">
        <v>2420</v>
      </c>
      <c r="E14" s="135">
        <v>2147</v>
      </c>
      <c r="G14" s="135">
        <v>4620</v>
      </c>
      <c r="H14" s="135">
        <v>4620</v>
      </c>
      <c r="J14" s="135">
        <v>30800</v>
      </c>
      <c r="K14" s="135">
        <v>31354</v>
      </c>
      <c r="M14" s="135">
        <v>33462</v>
      </c>
      <c r="N14" s="135">
        <v>33462</v>
      </c>
      <c r="P14" s="135">
        <v>27940</v>
      </c>
      <c r="Q14" s="135">
        <v>27918</v>
      </c>
      <c r="S14" s="135">
        <v>18876</v>
      </c>
      <c r="T14" s="135">
        <v>18902</v>
      </c>
      <c r="V14" s="135">
        <v>10010</v>
      </c>
      <c r="W14" s="135">
        <v>9749</v>
      </c>
      <c r="Y14" s="135">
        <v>11045</v>
      </c>
      <c r="Z14" s="135">
        <v>10375</v>
      </c>
      <c r="AA14" s="135"/>
      <c r="AB14" s="135">
        <v>31760.894046250003</v>
      </c>
      <c r="AC14" s="135">
        <v>31678.220702500003</v>
      </c>
      <c r="AE14" s="35" t="s">
        <v>263</v>
      </c>
      <c r="AF14" s="35" t="s">
        <v>263</v>
      </c>
      <c r="AH14" s="35" t="s">
        <v>263</v>
      </c>
      <c r="AI14" s="35" t="s">
        <v>263</v>
      </c>
      <c r="AK14" s="35" t="s">
        <v>263</v>
      </c>
      <c r="AL14" s="136"/>
      <c r="AM14" s="35" t="s">
        <v>263</v>
      </c>
      <c r="AN14" s="136"/>
      <c r="AO14" s="35" t="s">
        <v>263</v>
      </c>
    </row>
    <row r="15" spans="1:41" x14ac:dyDescent="0.2">
      <c r="A15" s="134" t="s">
        <v>21</v>
      </c>
      <c r="B15" s="141">
        <v>2.4</v>
      </c>
      <c r="D15" s="135">
        <v>5280</v>
      </c>
      <c r="E15" s="135">
        <v>5280</v>
      </c>
      <c r="G15" s="135">
        <v>10080</v>
      </c>
      <c r="H15" s="135">
        <v>10080</v>
      </c>
      <c r="J15" s="135">
        <v>67200</v>
      </c>
      <c r="K15" s="135">
        <v>69559</v>
      </c>
      <c r="M15" s="135">
        <v>73008</v>
      </c>
      <c r="N15" s="135">
        <v>73008</v>
      </c>
      <c r="P15" s="135">
        <v>60960</v>
      </c>
      <c r="Q15" s="135">
        <v>57175</v>
      </c>
      <c r="S15" s="135">
        <v>41184</v>
      </c>
      <c r="T15" s="135">
        <v>41184</v>
      </c>
      <c r="V15" s="135">
        <v>21840</v>
      </c>
      <c r="W15" s="135">
        <v>21840</v>
      </c>
      <c r="Y15" s="135">
        <v>24100</v>
      </c>
      <c r="Z15" s="135">
        <v>24102</v>
      </c>
      <c r="AA15" s="135"/>
      <c r="AB15" s="135">
        <v>69295.69442</v>
      </c>
      <c r="AC15" s="135">
        <v>69295.69442</v>
      </c>
      <c r="AE15" s="135">
        <v>53883.178522500006</v>
      </c>
      <c r="AF15" s="135">
        <v>53491.858028750008</v>
      </c>
      <c r="AH15" s="135">
        <v>34956.494360000004</v>
      </c>
      <c r="AI15" s="135">
        <v>33332.526436361251</v>
      </c>
      <c r="AK15" s="136">
        <v>81475</v>
      </c>
      <c r="AL15" s="136"/>
      <c r="AM15" s="136">
        <v>87115</v>
      </c>
      <c r="AN15" s="136"/>
      <c r="AO15" s="136">
        <v>85526</v>
      </c>
    </row>
    <row r="16" spans="1:41" x14ac:dyDescent="0.2">
      <c r="A16" s="134" t="s">
        <v>22</v>
      </c>
      <c r="B16" s="141" t="s">
        <v>261</v>
      </c>
      <c r="C16" s="134" t="s">
        <v>260</v>
      </c>
      <c r="D16" s="140" t="s">
        <v>255</v>
      </c>
      <c r="E16" s="140" t="s">
        <v>255</v>
      </c>
      <c r="G16" s="135">
        <v>1260</v>
      </c>
      <c r="H16" s="135">
        <v>6300</v>
      </c>
      <c r="J16" s="140" t="s">
        <v>255</v>
      </c>
      <c r="K16" s="140" t="s">
        <v>255</v>
      </c>
      <c r="M16" s="135">
        <v>16776</v>
      </c>
      <c r="N16" s="135">
        <v>16878</v>
      </c>
      <c r="P16" s="135">
        <v>12500</v>
      </c>
      <c r="Q16" s="135">
        <v>12499</v>
      </c>
      <c r="S16" s="135">
        <v>12500</v>
      </c>
      <c r="T16" s="135">
        <v>12500</v>
      </c>
      <c r="V16" s="135">
        <v>7500</v>
      </c>
      <c r="W16" s="135">
        <v>7500</v>
      </c>
      <c r="Y16" s="135">
        <v>8000</v>
      </c>
      <c r="Z16" s="135">
        <v>8000</v>
      </c>
      <c r="AA16" s="135"/>
      <c r="AB16" s="135">
        <v>19075.496181250001</v>
      </c>
      <c r="AC16" s="135">
        <v>776.02712000000008</v>
      </c>
      <c r="AE16" s="135">
        <v>8851.5593375000008</v>
      </c>
      <c r="AF16" s="135">
        <v>0</v>
      </c>
      <c r="AH16" s="135">
        <v>8000.5750525000003</v>
      </c>
      <c r="AI16" s="135">
        <v>8277.7534209349997</v>
      </c>
      <c r="AK16" s="136">
        <v>21840</v>
      </c>
      <c r="AL16" s="136"/>
      <c r="AM16" s="136">
        <v>7256</v>
      </c>
      <c r="AN16" s="136"/>
      <c r="AO16" s="136">
        <v>7256</v>
      </c>
    </row>
    <row r="17" spans="1:41" x14ac:dyDescent="0.2">
      <c r="A17" s="134" t="s">
        <v>23</v>
      </c>
      <c r="B17" s="141">
        <v>1.5</v>
      </c>
      <c r="D17" s="135">
        <v>3300</v>
      </c>
      <c r="E17" s="135">
        <v>3300</v>
      </c>
      <c r="G17" s="135">
        <v>6300</v>
      </c>
      <c r="H17" s="140" t="s">
        <v>255</v>
      </c>
      <c r="J17" s="135">
        <v>42000</v>
      </c>
      <c r="K17" s="135">
        <v>42330</v>
      </c>
      <c r="M17" s="135">
        <v>62415</v>
      </c>
      <c r="N17" s="135">
        <v>62428</v>
      </c>
      <c r="P17" s="135">
        <v>52302</v>
      </c>
      <c r="Q17" s="135">
        <v>52302</v>
      </c>
      <c r="S17" s="135">
        <v>34713</v>
      </c>
      <c r="T17" s="135">
        <v>34713</v>
      </c>
      <c r="V17" s="135">
        <v>17583</v>
      </c>
      <c r="W17" s="135">
        <v>17583</v>
      </c>
      <c r="Y17" s="135">
        <v>19577</v>
      </c>
      <c r="Z17" s="135">
        <v>19547</v>
      </c>
      <c r="AA17" s="135"/>
      <c r="AB17" s="135">
        <v>54849.354333125004</v>
      </c>
      <c r="AC17" s="135">
        <v>54849.354333125004</v>
      </c>
      <c r="AE17" s="135">
        <v>33633.720860000001</v>
      </c>
      <c r="AF17" s="135">
        <v>33633.720860000001</v>
      </c>
      <c r="AH17" s="135">
        <v>21847.808975</v>
      </c>
      <c r="AI17" s="135">
        <v>21700.976707254998</v>
      </c>
      <c r="AK17" s="136">
        <v>50921</v>
      </c>
      <c r="AL17" s="136"/>
      <c r="AM17" s="136">
        <v>52511</v>
      </c>
      <c r="AN17" s="136"/>
      <c r="AO17" s="136">
        <v>52510</v>
      </c>
    </row>
    <row r="18" spans="1:41" x14ac:dyDescent="0.2">
      <c r="A18" s="134" t="s">
        <v>24</v>
      </c>
      <c r="B18" s="134" t="s">
        <v>261</v>
      </c>
      <c r="C18" s="134" t="s">
        <v>260</v>
      </c>
      <c r="D18" s="135">
        <v>660</v>
      </c>
      <c r="E18" s="19" t="s">
        <v>255</v>
      </c>
      <c r="G18" s="135">
        <v>1260</v>
      </c>
      <c r="H18" s="140" t="s">
        <v>255</v>
      </c>
      <c r="J18" s="135">
        <v>16500</v>
      </c>
      <c r="K18" s="135">
        <v>16860</v>
      </c>
      <c r="M18" s="135">
        <v>16776</v>
      </c>
      <c r="N18" s="135">
        <v>16970</v>
      </c>
      <c r="P18" s="135">
        <v>12500</v>
      </c>
      <c r="Q18" s="135">
        <v>12500</v>
      </c>
      <c r="S18" s="135">
        <v>12500</v>
      </c>
      <c r="T18" s="135">
        <v>12151</v>
      </c>
      <c r="V18" s="135">
        <v>7500</v>
      </c>
      <c r="W18" s="135">
        <v>7500</v>
      </c>
      <c r="Y18" s="135">
        <v>8000</v>
      </c>
      <c r="Z18" s="135">
        <v>8000</v>
      </c>
      <c r="AA18" s="135"/>
      <c r="AB18" s="135">
        <v>19075.496181250001</v>
      </c>
      <c r="AC18" s="135">
        <v>19075.496181250001</v>
      </c>
      <c r="AE18" s="135">
        <v>8851.5593375000008</v>
      </c>
      <c r="AF18" s="135">
        <v>8851.5593375000008</v>
      </c>
      <c r="AH18" s="135">
        <v>8000.5750525000003</v>
      </c>
      <c r="AI18" s="135">
        <v>116.964042115</v>
      </c>
      <c r="AK18" s="136">
        <v>21840</v>
      </c>
      <c r="AL18" s="136"/>
      <c r="AM18" s="136">
        <v>21840</v>
      </c>
      <c r="AN18" s="136"/>
      <c r="AO18" s="136">
        <f>21920-80</f>
        <v>21840</v>
      </c>
    </row>
    <row r="19" spans="1:41" x14ac:dyDescent="0.2">
      <c r="A19" s="134" t="s">
        <v>25</v>
      </c>
      <c r="B19" s="141">
        <v>17.600000000000001</v>
      </c>
      <c r="D19" s="135">
        <v>38720</v>
      </c>
      <c r="E19" s="135">
        <v>39204</v>
      </c>
      <c r="G19" s="135">
        <v>73920</v>
      </c>
      <c r="H19" s="135">
        <v>68712</v>
      </c>
      <c r="J19" s="135">
        <v>492800</v>
      </c>
      <c r="K19" s="135">
        <v>507423</v>
      </c>
      <c r="M19" s="135">
        <v>535392</v>
      </c>
      <c r="N19" s="135">
        <v>527810</v>
      </c>
      <c r="P19" s="135">
        <v>447040</v>
      </c>
      <c r="Q19" s="135">
        <v>447040</v>
      </c>
      <c r="S19" s="135">
        <v>302016</v>
      </c>
      <c r="T19" s="135">
        <v>302016</v>
      </c>
      <c r="V19" s="135">
        <v>160160</v>
      </c>
      <c r="W19" s="135">
        <v>159319</v>
      </c>
      <c r="Y19" s="135">
        <v>176710</v>
      </c>
      <c r="Z19" s="135">
        <v>169190</v>
      </c>
      <c r="AA19" s="135"/>
      <c r="AB19" s="135">
        <v>508162.17931625003</v>
      </c>
      <c r="AC19" s="135">
        <v>508162.17931625003</v>
      </c>
      <c r="AE19" s="135">
        <v>394638.45061250002</v>
      </c>
      <c r="AF19" s="135">
        <v>392158.25030000001</v>
      </c>
      <c r="AH19" s="135">
        <v>256347.99274375002</v>
      </c>
      <c r="AI19" s="135">
        <v>252525.82989701</v>
      </c>
      <c r="AK19" s="136">
        <v>597478</v>
      </c>
      <c r="AL19" s="136"/>
      <c r="AM19" s="136">
        <v>616132</v>
      </c>
      <c r="AN19" s="136"/>
      <c r="AO19" s="136">
        <v>605681</v>
      </c>
    </row>
    <row r="20" spans="1:41" x14ac:dyDescent="0.2">
      <c r="A20" s="134" t="s">
        <v>26</v>
      </c>
      <c r="B20" s="141">
        <v>1.1000000000000001</v>
      </c>
      <c r="D20" s="135">
        <v>2420</v>
      </c>
      <c r="E20" s="140" t="s">
        <v>255</v>
      </c>
      <c r="G20" s="135">
        <v>4620</v>
      </c>
      <c r="H20" s="140" t="s">
        <v>255</v>
      </c>
      <c r="J20" s="135">
        <v>30800</v>
      </c>
      <c r="K20" s="140" t="s">
        <v>255</v>
      </c>
      <c r="M20" s="135">
        <v>33462</v>
      </c>
      <c r="N20" s="135">
        <v>32776</v>
      </c>
      <c r="P20" s="135">
        <v>27940</v>
      </c>
      <c r="Q20" s="135">
        <v>28033</v>
      </c>
      <c r="S20" s="135">
        <v>18876</v>
      </c>
      <c r="T20" s="135">
        <v>18876</v>
      </c>
      <c r="V20" s="135">
        <v>10010</v>
      </c>
      <c r="W20" s="135">
        <v>10010</v>
      </c>
      <c r="Y20" s="135">
        <v>11045</v>
      </c>
      <c r="Z20" s="135">
        <v>7903</v>
      </c>
      <c r="AA20" s="135"/>
      <c r="AB20" s="135">
        <v>31760.894046250003</v>
      </c>
      <c r="AC20" s="135">
        <v>31760.894046250003</v>
      </c>
      <c r="AE20" s="135">
        <v>24665.31653</v>
      </c>
      <c r="AF20" s="135">
        <v>24665.31653</v>
      </c>
      <c r="AH20" s="135">
        <v>16022.094018750002</v>
      </c>
      <c r="AI20" s="135">
        <v>17378.3579391475</v>
      </c>
      <c r="AK20" s="136">
        <v>37343</v>
      </c>
      <c r="AL20" s="136"/>
      <c r="AM20" s="136">
        <v>38509</v>
      </c>
      <c r="AN20" s="136"/>
      <c r="AO20" s="136">
        <f>38530-21</f>
        <v>38509</v>
      </c>
    </row>
    <row r="21" spans="1:41" x14ac:dyDescent="0.2">
      <c r="A21" s="134" t="s">
        <v>27</v>
      </c>
      <c r="B21" s="141">
        <v>2.6</v>
      </c>
      <c r="D21" s="135">
        <v>5720</v>
      </c>
      <c r="E21" s="135">
        <v>5720</v>
      </c>
      <c r="G21" s="135">
        <v>10920</v>
      </c>
      <c r="H21" s="135">
        <v>10920</v>
      </c>
      <c r="J21" s="135">
        <v>72800</v>
      </c>
      <c r="K21" s="135">
        <v>73725</v>
      </c>
      <c r="M21" s="135">
        <v>89163</v>
      </c>
      <c r="N21" s="135">
        <v>88830</v>
      </c>
      <c r="P21" s="135">
        <v>74561</v>
      </c>
      <c r="Q21" s="135">
        <v>74561</v>
      </c>
      <c r="S21" s="135">
        <v>50000</v>
      </c>
      <c r="T21" s="135">
        <v>48133</v>
      </c>
      <c r="V21" s="135">
        <v>26020</v>
      </c>
      <c r="W21" s="135">
        <v>25893</v>
      </c>
      <c r="Y21" s="135">
        <v>28815</v>
      </c>
      <c r="Z21" s="135">
        <v>28815</v>
      </c>
      <c r="AA21" s="135"/>
      <c r="AB21" s="135">
        <v>78301.687563625019</v>
      </c>
      <c r="AC21" s="135">
        <v>78301.687563625019</v>
      </c>
      <c r="AE21" s="135">
        <v>58299.037390000005</v>
      </c>
      <c r="AF21" s="135">
        <v>58299.037390000005</v>
      </c>
      <c r="AH21" s="135">
        <v>37869.902993750002</v>
      </c>
      <c r="AI21" s="135">
        <v>37935.70656613</v>
      </c>
      <c r="AK21" s="136">
        <v>88264</v>
      </c>
      <c r="AL21" s="136"/>
      <c r="AM21" s="136">
        <v>91020</v>
      </c>
      <c r="AN21" s="136"/>
      <c r="AO21" s="136">
        <f>91362-342</f>
        <v>91020</v>
      </c>
    </row>
    <row r="22" spans="1:41" x14ac:dyDescent="0.2">
      <c r="A22" s="134" t="s">
        <v>28</v>
      </c>
      <c r="B22" s="141">
        <v>0.9</v>
      </c>
      <c r="D22" s="135">
        <v>1540</v>
      </c>
      <c r="E22" s="140" t="s">
        <v>255</v>
      </c>
      <c r="G22" s="135">
        <v>2940</v>
      </c>
      <c r="H22" s="135">
        <v>15403</v>
      </c>
      <c r="J22" s="135">
        <v>19600</v>
      </c>
      <c r="K22" s="135">
        <v>19609</v>
      </c>
      <c r="M22" s="135">
        <v>21294</v>
      </c>
      <c r="N22" s="135">
        <v>21315</v>
      </c>
      <c r="P22" s="135">
        <v>17780</v>
      </c>
      <c r="Q22" s="135">
        <v>17955</v>
      </c>
      <c r="S22" s="135">
        <v>12500</v>
      </c>
      <c r="T22" s="135">
        <v>12500</v>
      </c>
      <c r="V22" s="135">
        <v>25190</v>
      </c>
      <c r="W22" s="135">
        <v>25190</v>
      </c>
      <c r="Y22" s="135">
        <v>9035</v>
      </c>
      <c r="Z22" s="135">
        <v>9200</v>
      </c>
      <c r="AA22" s="135"/>
      <c r="AB22" s="135">
        <v>25893.291262500003</v>
      </c>
      <c r="AC22" s="135">
        <v>25893.291262500003</v>
      </c>
      <c r="AE22" s="135">
        <v>20180.012053750001</v>
      </c>
      <c r="AF22" s="135">
        <v>20180.012053750001</v>
      </c>
      <c r="AH22" s="135">
        <v>13108.685385000001</v>
      </c>
      <c r="AI22" s="135">
        <v>13702.29322086</v>
      </c>
      <c r="AK22" s="136">
        <v>30553</v>
      </c>
      <c r="AL22" s="136"/>
      <c r="AM22" s="136">
        <v>32669</v>
      </c>
      <c r="AN22" s="136"/>
      <c r="AO22" s="136">
        <f>41188-8519</f>
        <v>32669</v>
      </c>
    </row>
    <row r="23" spans="1:41" x14ac:dyDescent="0.2">
      <c r="A23" s="134" t="s">
        <v>29</v>
      </c>
      <c r="B23" s="134" t="s">
        <v>261</v>
      </c>
      <c r="C23" s="134" t="s">
        <v>260</v>
      </c>
      <c r="D23" s="140" t="s">
        <v>255</v>
      </c>
      <c r="E23" s="140" t="s">
        <v>255</v>
      </c>
      <c r="G23" s="140" t="s">
        <v>255</v>
      </c>
      <c r="H23" s="140" t="s">
        <v>255</v>
      </c>
      <c r="J23" s="140" t="s">
        <v>255</v>
      </c>
      <c r="K23" s="140" t="s">
        <v>255</v>
      </c>
      <c r="M23" s="140" t="s">
        <v>255</v>
      </c>
      <c r="N23" s="140" t="s">
        <v>255</v>
      </c>
      <c r="P23" s="135">
        <v>12500</v>
      </c>
      <c r="Q23" s="135">
        <v>3461</v>
      </c>
      <c r="S23" s="135">
        <v>12500</v>
      </c>
      <c r="T23" s="135">
        <v>12322</v>
      </c>
      <c r="V23" s="135">
        <v>7500</v>
      </c>
      <c r="W23" s="135">
        <v>7500</v>
      </c>
      <c r="Y23" s="135">
        <v>8000</v>
      </c>
      <c r="Z23" s="135">
        <v>8000</v>
      </c>
      <c r="AA23" s="135"/>
      <c r="AB23" s="135">
        <v>19075.496181250001</v>
      </c>
      <c r="AC23" s="135">
        <v>17058.266593750002</v>
      </c>
      <c r="AE23" s="135">
        <v>8851.5593375000008</v>
      </c>
      <c r="AF23" s="135">
        <v>8851.5593375000008</v>
      </c>
      <c r="AH23" s="135">
        <v>8000.5750525000003</v>
      </c>
      <c r="AI23" s="135">
        <v>7945.0009285200003</v>
      </c>
      <c r="AK23" s="136">
        <v>21840</v>
      </c>
      <c r="AL23" s="136"/>
      <c r="AM23" s="136">
        <v>0</v>
      </c>
      <c r="AN23" s="136"/>
      <c r="AO23" s="136">
        <v>0</v>
      </c>
    </row>
    <row r="24" spans="1:41" x14ac:dyDescent="0.2">
      <c r="A24" s="134" t="s">
        <v>30</v>
      </c>
      <c r="B24" s="141">
        <v>4.8</v>
      </c>
      <c r="D24" s="135">
        <v>10560</v>
      </c>
      <c r="E24" s="135">
        <v>10560</v>
      </c>
      <c r="G24" s="135">
        <v>20160</v>
      </c>
      <c r="H24" s="135">
        <v>20160</v>
      </c>
      <c r="J24" s="135">
        <v>134400</v>
      </c>
      <c r="K24" s="135">
        <v>136863</v>
      </c>
      <c r="M24" s="135">
        <v>146016</v>
      </c>
      <c r="N24" s="135">
        <v>146106</v>
      </c>
      <c r="P24" s="135">
        <v>121920</v>
      </c>
      <c r="Q24" s="135">
        <v>122439</v>
      </c>
      <c r="S24" s="135">
        <v>82368</v>
      </c>
      <c r="T24" s="135">
        <v>82368</v>
      </c>
      <c r="V24" s="135">
        <v>43680</v>
      </c>
      <c r="W24" s="135">
        <v>43347</v>
      </c>
      <c r="Y24" s="135">
        <v>48185</v>
      </c>
      <c r="Z24" s="135">
        <v>48962</v>
      </c>
      <c r="AA24" s="135"/>
      <c r="AB24" s="135">
        <v>138590.28652875</v>
      </c>
      <c r="AC24" s="135">
        <v>138590.28652875</v>
      </c>
      <c r="AE24" s="135">
        <v>107629.67045000001</v>
      </c>
      <c r="AF24" s="135">
        <v>107532.66706000001</v>
      </c>
      <c r="AH24" s="135">
        <v>69912.988720000008</v>
      </c>
      <c r="AI24" s="135">
        <v>70302.827707429999</v>
      </c>
      <c r="AK24" s="136">
        <v>162948</v>
      </c>
      <c r="AL24" s="136"/>
      <c r="AM24" s="136">
        <v>168036</v>
      </c>
      <c r="AN24" s="136"/>
      <c r="AO24" s="136">
        <f>168070-34</f>
        <v>168036</v>
      </c>
    </row>
    <row r="25" spans="1:41" x14ac:dyDescent="0.2">
      <c r="A25" s="134" t="s">
        <v>31</v>
      </c>
      <c r="B25" s="141">
        <v>1.2</v>
      </c>
      <c r="D25" s="135">
        <v>2640</v>
      </c>
      <c r="E25" s="135">
        <v>2640</v>
      </c>
      <c r="G25" s="135">
        <v>5040</v>
      </c>
      <c r="H25" s="135">
        <v>5040</v>
      </c>
      <c r="J25" s="135">
        <v>33600</v>
      </c>
      <c r="K25" s="135">
        <v>34255</v>
      </c>
      <c r="M25" s="135">
        <v>36504</v>
      </c>
      <c r="N25" s="135">
        <v>36402</v>
      </c>
      <c r="P25" s="135">
        <v>30480</v>
      </c>
      <c r="Q25" s="135">
        <v>30362</v>
      </c>
      <c r="S25" s="135">
        <v>20592</v>
      </c>
      <c r="T25" s="135">
        <v>20592</v>
      </c>
      <c r="V25" s="135">
        <v>10920</v>
      </c>
      <c r="W25" s="135">
        <v>10920</v>
      </c>
      <c r="Y25" s="135">
        <v>374</v>
      </c>
      <c r="Z25" s="135">
        <v>374</v>
      </c>
      <c r="AA25" s="135"/>
      <c r="AB25" s="135">
        <v>34647.84721</v>
      </c>
      <c r="AC25" s="135">
        <v>7912.3901525000001</v>
      </c>
      <c r="AE25" s="135">
        <v>26907.417612500001</v>
      </c>
      <c r="AF25" s="135">
        <v>0</v>
      </c>
      <c r="AH25" s="135">
        <v>17478.247180000002</v>
      </c>
      <c r="AI25" s="135">
        <v>17852.459803149999</v>
      </c>
      <c r="AK25" s="136">
        <v>40737</v>
      </c>
      <c r="AL25" s="136"/>
      <c r="AM25" s="136">
        <v>42009</v>
      </c>
      <c r="AN25" s="136"/>
      <c r="AO25" s="136">
        <f>46431-4422</f>
        <v>42009</v>
      </c>
    </row>
    <row r="26" spans="1:41" x14ac:dyDescent="0.2">
      <c r="A26" s="134" t="s">
        <v>32</v>
      </c>
      <c r="B26" s="134" t="s">
        <v>261</v>
      </c>
      <c r="C26" s="134" t="s">
        <v>260</v>
      </c>
      <c r="D26" s="135">
        <v>660</v>
      </c>
      <c r="E26" s="140" t="s">
        <v>255</v>
      </c>
      <c r="G26" s="135">
        <v>1260</v>
      </c>
      <c r="H26" s="140" t="s">
        <v>255</v>
      </c>
      <c r="J26" s="135">
        <v>16500</v>
      </c>
      <c r="K26" s="135">
        <v>16551</v>
      </c>
      <c r="M26" s="135">
        <v>16776</v>
      </c>
      <c r="N26" s="135">
        <v>16490</v>
      </c>
      <c r="P26" s="135">
        <v>12500</v>
      </c>
      <c r="Q26" s="135">
        <v>12112</v>
      </c>
      <c r="S26" s="135">
        <v>12500</v>
      </c>
      <c r="T26" s="135">
        <v>12500</v>
      </c>
      <c r="V26" s="135">
        <v>7500</v>
      </c>
      <c r="W26" s="135">
        <v>7500</v>
      </c>
      <c r="Y26" s="135">
        <v>8000</v>
      </c>
      <c r="Z26" s="135">
        <v>7600</v>
      </c>
      <c r="AA26" s="135"/>
      <c r="AB26" s="135">
        <v>19075.496181250001</v>
      </c>
      <c r="AC26" s="135">
        <v>12938.9294525</v>
      </c>
      <c r="AE26" s="135">
        <v>8851.5593375000008</v>
      </c>
      <c r="AF26" s="135">
        <v>8829.5131125000007</v>
      </c>
      <c r="AH26" s="135">
        <v>8000.5750525000003</v>
      </c>
      <c r="AI26" s="135">
        <v>0</v>
      </c>
      <c r="AK26" s="136">
        <v>21840</v>
      </c>
      <c r="AL26" s="136"/>
      <c r="AM26" s="136">
        <v>0</v>
      </c>
      <c r="AN26" s="136"/>
      <c r="AO26" s="136">
        <v>0</v>
      </c>
    </row>
    <row r="27" spans="1:41" x14ac:dyDescent="0.2">
      <c r="A27" s="134" t="s">
        <v>33</v>
      </c>
      <c r="B27" s="141">
        <v>1</v>
      </c>
      <c r="D27" s="135">
        <v>2200</v>
      </c>
      <c r="E27" s="135">
        <v>2200</v>
      </c>
      <c r="G27" s="135">
        <v>4200</v>
      </c>
      <c r="H27" s="135">
        <v>4200</v>
      </c>
      <c r="J27" s="135">
        <v>28000</v>
      </c>
      <c r="K27" s="135">
        <v>28449</v>
      </c>
      <c r="M27" s="135">
        <v>59514</v>
      </c>
      <c r="N27" s="135">
        <v>59682</v>
      </c>
      <c r="P27" s="135">
        <v>50017</v>
      </c>
      <c r="Q27" s="135">
        <v>50014</v>
      </c>
      <c r="S27" s="135">
        <v>32713</v>
      </c>
      <c r="T27" s="135">
        <v>32713</v>
      </c>
      <c r="V27" s="135">
        <v>15917</v>
      </c>
      <c r="W27" s="135">
        <v>15917</v>
      </c>
      <c r="Y27" s="135">
        <v>17877</v>
      </c>
      <c r="Z27" s="135">
        <v>17896</v>
      </c>
      <c r="AA27" s="135"/>
      <c r="AB27" s="135">
        <v>52349.202187000003</v>
      </c>
      <c r="AC27" s="135">
        <v>52349.202187000003</v>
      </c>
      <c r="AE27" s="135">
        <v>22423.215447500002</v>
      </c>
      <c r="AF27" s="135">
        <v>21929.380007500004</v>
      </c>
      <c r="AH27" s="135">
        <v>14564.838546250001</v>
      </c>
      <c r="AI27" s="135">
        <v>14128.5547766125</v>
      </c>
      <c r="AK27" s="136">
        <v>33948</v>
      </c>
      <c r="AL27" s="136"/>
      <c r="AM27" s="136">
        <v>35007</v>
      </c>
      <c r="AN27" s="136"/>
      <c r="AO27" s="136">
        <v>33947.894249165904</v>
      </c>
    </row>
    <row r="28" spans="1:41" x14ac:dyDescent="0.2">
      <c r="A28" s="134" t="s">
        <v>34</v>
      </c>
      <c r="B28" s="141">
        <v>0.8</v>
      </c>
      <c r="D28" s="135">
        <v>1760</v>
      </c>
      <c r="E28" s="140" t="s">
        <v>255</v>
      </c>
      <c r="G28" s="135">
        <v>3360</v>
      </c>
      <c r="H28" s="140" t="s">
        <v>255</v>
      </c>
      <c r="J28" s="135">
        <v>22400</v>
      </c>
      <c r="K28" s="135">
        <v>22985</v>
      </c>
      <c r="M28" s="135">
        <v>24336</v>
      </c>
      <c r="N28" s="135">
        <v>23801</v>
      </c>
      <c r="P28" s="135">
        <v>20320</v>
      </c>
      <c r="Q28" s="135">
        <v>20320</v>
      </c>
      <c r="S28" s="135">
        <v>13728</v>
      </c>
      <c r="T28" s="135">
        <v>13728</v>
      </c>
      <c r="V28" s="135">
        <v>7500</v>
      </c>
      <c r="W28" s="135">
        <v>7500</v>
      </c>
      <c r="Y28" s="135">
        <v>8230</v>
      </c>
      <c r="Z28" s="135">
        <v>6026</v>
      </c>
      <c r="AA28" s="135"/>
      <c r="AB28" s="135">
        <v>23098.932243750001</v>
      </c>
      <c r="AC28" s="135">
        <v>23098.932243750001</v>
      </c>
      <c r="AE28" s="135">
        <v>17937.910971249999</v>
      </c>
      <c r="AF28" s="135">
        <v>17793.508197499999</v>
      </c>
      <c r="AH28" s="135">
        <v>11652.53222375</v>
      </c>
      <c r="AI28" s="135">
        <v>11459.014869945</v>
      </c>
      <c r="AK28" s="136">
        <v>27158</v>
      </c>
      <c r="AL28" s="136"/>
      <c r="AM28" s="136">
        <v>27158</v>
      </c>
      <c r="AN28" s="136"/>
      <c r="AO28" s="136">
        <v>27157.804214433399</v>
      </c>
    </row>
    <row r="29" spans="1:41" x14ac:dyDescent="0.2">
      <c r="A29" s="134" t="s">
        <v>35</v>
      </c>
      <c r="B29" s="141">
        <v>1.1000000000000001</v>
      </c>
      <c r="D29" s="135">
        <v>2420</v>
      </c>
      <c r="E29" s="135">
        <v>2154</v>
      </c>
      <c r="G29" s="135">
        <v>4620</v>
      </c>
      <c r="H29" s="135">
        <v>4620</v>
      </c>
      <c r="J29" s="135">
        <v>30800</v>
      </c>
      <c r="K29" s="135">
        <v>31020</v>
      </c>
      <c r="M29" s="135">
        <v>33462</v>
      </c>
      <c r="N29" s="135">
        <v>33461</v>
      </c>
      <c r="P29" s="135">
        <v>27940</v>
      </c>
      <c r="Q29" s="135">
        <v>28686</v>
      </c>
      <c r="S29" s="135">
        <v>18876</v>
      </c>
      <c r="T29" s="135">
        <v>18876</v>
      </c>
      <c r="V29" s="135">
        <v>10010</v>
      </c>
      <c r="W29" s="135">
        <v>10010</v>
      </c>
      <c r="Y29" s="135">
        <v>16692</v>
      </c>
      <c r="Z29" s="135">
        <v>16426</v>
      </c>
      <c r="AA29" s="135"/>
      <c r="AB29" s="135">
        <v>31760.894046250003</v>
      </c>
      <c r="AC29" s="135">
        <v>31760.894046250003</v>
      </c>
      <c r="AE29" s="135">
        <v>24665.31653</v>
      </c>
      <c r="AF29" s="135">
        <v>24665.31653</v>
      </c>
      <c r="AH29" s="135">
        <v>16022.094018750002</v>
      </c>
      <c r="AI29" s="135">
        <v>15732.10569127875</v>
      </c>
      <c r="AK29" s="136">
        <v>37343</v>
      </c>
      <c r="AL29" s="136"/>
      <c r="AM29" s="136">
        <v>38509</v>
      </c>
      <c r="AN29" s="136"/>
      <c r="AO29" s="136">
        <f>39157-648</f>
        <v>38509</v>
      </c>
    </row>
    <row r="30" spans="1:41" x14ac:dyDescent="0.2">
      <c r="A30" s="134" t="s">
        <v>36</v>
      </c>
      <c r="B30" s="134" t="s">
        <v>261</v>
      </c>
      <c r="C30" s="134" t="s">
        <v>260</v>
      </c>
      <c r="D30" s="135">
        <v>660</v>
      </c>
      <c r="E30" s="140" t="s">
        <v>255</v>
      </c>
      <c r="G30" s="135">
        <v>1260</v>
      </c>
      <c r="H30" s="140" t="s">
        <v>255</v>
      </c>
      <c r="J30" s="135">
        <v>16500</v>
      </c>
      <c r="K30" s="135">
        <v>16575</v>
      </c>
      <c r="M30" s="135">
        <v>16776</v>
      </c>
      <c r="N30" s="135">
        <v>16837</v>
      </c>
      <c r="P30" s="135">
        <v>12500</v>
      </c>
      <c r="Q30" s="135">
        <v>12593</v>
      </c>
      <c r="S30" s="135">
        <v>12500</v>
      </c>
      <c r="T30" s="135">
        <v>12462</v>
      </c>
      <c r="V30" s="135">
        <v>7500</v>
      </c>
      <c r="W30" s="135">
        <v>7500</v>
      </c>
      <c r="Y30" s="135">
        <v>8000</v>
      </c>
      <c r="Z30" s="135">
        <v>7934</v>
      </c>
      <c r="AA30" s="135"/>
      <c r="AB30" s="135">
        <v>19075.496181250001</v>
      </c>
      <c r="AC30" s="135">
        <v>19075.496181250001</v>
      </c>
      <c r="AE30" s="135">
        <v>8851.5593375000008</v>
      </c>
      <c r="AF30" s="135">
        <v>8851.5593375000008</v>
      </c>
      <c r="AH30" s="135">
        <v>8000.5750525000003</v>
      </c>
      <c r="AI30" s="135">
        <v>7739.4022434150002</v>
      </c>
      <c r="AK30" s="136">
        <v>21840</v>
      </c>
      <c r="AL30" s="136"/>
      <c r="AM30" s="136">
        <v>19774</v>
      </c>
      <c r="AN30" s="136"/>
      <c r="AO30" s="136">
        <f>19775-1</f>
        <v>19774</v>
      </c>
    </row>
    <row r="31" spans="1:41" x14ac:dyDescent="0.2">
      <c r="A31" s="134" t="s">
        <v>37</v>
      </c>
      <c r="B31" s="141">
        <v>1</v>
      </c>
      <c r="D31" s="135">
        <v>2420</v>
      </c>
      <c r="E31" s="140" t="s">
        <v>255</v>
      </c>
      <c r="G31" s="135">
        <v>4620</v>
      </c>
      <c r="H31" s="140" t="s">
        <v>255</v>
      </c>
      <c r="J31" s="135">
        <v>19600</v>
      </c>
      <c r="K31" s="135">
        <v>20328</v>
      </c>
      <c r="M31" s="135">
        <v>29294</v>
      </c>
      <c r="N31" s="135">
        <v>29347</v>
      </c>
      <c r="P31" s="135">
        <v>35400</v>
      </c>
      <c r="Q31" s="135">
        <v>36317</v>
      </c>
      <c r="S31" s="135">
        <v>17160</v>
      </c>
      <c r="T31" s="135">
        <v>17142</v>
      </c>
      <c r="V31" s="135">
        <v>9100</v>
      </c>
      <c r="W31" s="135">
        <v>9100</v>
      </c>
      <c r="Y31" s="135">
        <v>10045</v>
      </c>
      <c r="Z31" s="135">
        <v>10045</v>
      </c>
      <c r="AA31" s="135"/>
      <c r="AB31" s="135">
        <v>28733.947353750002</v>
      </c>
      <c r="AC31" s="135">
        <v>28733.947353750002</v>
      </c>
      <c r="AE31" s="135">
        <v>22423.215447500002</v>
      </c>
      <c r="AF31" s="135">
        <v>22423.215447500002</v>
      </c>
      <c r="AH31" s="135">
        <v>14564.838546250001</v>
      </c>
      <c r="AI31" s="135">
        <v>15459.776390032501</v>
      </c>
      <c r="AK31" s="136">
        <v>33948</v>
      </c>
      <c r="AL31" s="136"/>
      <c r="AM31" s="136">
        <v>35007</v>
      </c>
      <c r="AN31" s="136"/>
      <c r="AO31" s="136">
        <v>35007</v>
      </c>
    </row>
    <row r="32" spans="1:41" x14ac:dyDescent="0.2">
      <c r="A32" s="134" t="s">
        <v>38</v>
      </c>
      <c r="B32" s="141">
        <v>1.2</v>
      </c>
      <c r="D32" s="135">
        <v>2420</v>
      </c>
      <c r="E32" s="135">
        <v>15</v>
      </c>
      <c r="G32" s="135">
        <v>4620</v>
      </c>
      <c r="H32" s="135">
        <v>4583</v>
      </c>
      <c r="J32" s="135">
        <v>30800</v>
      </c>
      <c r="K32" s="135">
        <v>31357</v>
      </c>
      <c r="M32" s="135">
        <v>33462</v>
      </c>
      <c r="N32" s="135">
        <v>33495</v>
      </c>
      <c r="P32" s="135">
        <v>27940</v>
      </c>
      <c r="Q32" s="135">
        <v>27970</v>
      </c>
      <c r="S32" s="135">
        <v>30592</v>
      </c>
      <c r="T32" s="135">
        <v>30592</v>
      </c>
      <c r="V32" s="135">
        <v>10920</v>
      </c>
      <c r="W32" s="135">
        <v>10920</v>
      </c>
      <c r="Y32" s="135">
        <v>12050</v>
      </c>
      <c r="Z32" s="135">
        <v>12050</v>
      </c>
      <c r="AA32" s="135"/>
      <c r="AB32" s="135">
        <v>34601.550137500002</v>
      </c>
      <c r="AC32" s="135">
        <v>34585.015468750003</v>
      </c>
      <c r="AE32" s="135">
        <v>26907.417612500001</v>
      </c>
      <c r="AF32" s="135">
        <v>26907.417612500001</v>
      </c>
      <c r="AH32" s="135">
        <v>17478.247180000002</v>
      </c>
      <c r="AI32" s="135">
        <v>17475.833118362501</v>
      </c>
      <c r="AK32" s="136">
        <v>40737</v>
      </c>
      <c r="AL32" s="136"/>
      <c r="AM32" s="136">
        <v>41109</v>
      </c>
      <c r="AN32" s="136"/>
      <c r="AO32" s="136">
        <v>40960</v>
      </c>
    </row>
    <row r="33" spans="1:41" x14ac:dyDescent="0.2">
      <c r="A33" s="134" t="s">
        <v>81</v>
      </c>
      <c r="B33" s="134" t="s">
        <v>261</v>
      </c>
      <c r="C33" s="134" t="s">
        <v>260</v>
      </c>
      <c r="D33" s="135">
        <v>660</v>
      </c>
      <c r="E33" s="135">
        <v>1</v>
      </c>
      <c r="G33" s="135">
        <v>1260</v>
      </c>
      <c r="H33" s="140" t="s">
        <v>255</v>
      </c>
      <c r="J33" s="135">
        <v>16500</v>
      </c>
      <c r="K33" s="135">
        <v>16193</v>
      </c>
      <c r="M33" s="135">
        <v>16776</v>
      </c>
      <c r="N33" s="135">
        <v>16495</v>
      </c>
      <c r="P33" s="135">
        <v>12500</v>
      </c>
      <c r="Q33" s="135">
        <v>13361</v>
      </c>
      <c r="S33" s="135">
        <v>12500</v>
      </c>
      <c r="T33" s="135">
        <v>12500</v>
      </c>
      <c r="V33" s="135">
        <v>7500</v>
      </c>
      <c r="W33" s="135">
        <v>7500</v>
      </c>
      <c r="Y33" s="135">
        <v>8000</v>
      </c>
      <c r="Z33" s="135">
        <v>8000</v>
      </c>
      <c r="AA33" s="135"/>
      <c r="AB33" s="135">
        <v>19075.496181250001</v>
      </c>
      <c r="AC33" s="135">
        <v>19075.496181250001</v>
      </c>
      <c r="AE33" s="135">
        <v>8851.5593375000008</v>
      </c>
      <c r="AF33" s="135">
        <v>8726.9981662500013</v>
      </c>
      <c r="AH33" s="135">
        <v>8000.5750525000003</v>
      </c>
      <c r="AI33" s="135">
        <v>7764.6352502387499</v>
      </c>
      <c r="AK33" s="136">
        <v>21840</v>
      </c>
      <c r="AL33" s="136"/>
      <c r="AM33" s="136">
        <v>21840</v>
      </c>
      <c r="AN33" s="136"/>
      <c r="AO33" s="136">
        <v>21766</v>
      </c>
    </row>
    <row r="34" spans="1:41" x14ac:dyDescent="0.2">
      <c r="A34" s="134" t="s">
        <v>39</v>
      </c>
      <c r="B34" s="141">
        <v>1.3</v>
      </c>
      <c r="D34" s="135">
        <v>2860</v>
      </c>
      <c r="E34" s="140" t="s">
        <v>255</v>
      </c>
      <c r="G34" s="135">
        <v>5460</v>
      </c>
      <c r="H34" s="135">
        <v>5460</v>
      </c>
      <c r="J34" s="135">
        <v>36400</v>
      </c>
      <c r="K34" s="135">
        <v>35983</v>
      </c>
      <c r="M34" s="135">
        <v>39546</v>
      </c>
      <c r="N34" s="135">
        <v>14596</v>
      </c>
      <c r="P34" s="135">
        <v>33020</v>
      </c>
      <c r="Q34" s="135">
        <v>31545</v>
      </c>
      <c r="S34" s="135">
        <v>22308</v>
      </c>
      <c r="T34" s="135">
        <v>22290</v>
      </c>
      <c r="V34" s="135">
        <v>11830</v>
      </c>
      <c r="W34" s="135">
        <v>11830</v>
      </c>
      <c r="Y34" s="135">
        <v>13055</v>
      </c>
      <c r="Z34" s="135">
        <v>13055</v>
      </c>
      <c r="AA34" s="135"/>
      <c r="AB34" s="135">
        <v>37534.800373750004</v>
      </c>
      <c r="AC34" s="135">
        <v>37431.183116250002</v>
      </c>
      <c r="AE34" s="135">
        <v>29149.518695000002</v>
      </c>
      <c r="AF34" s="135">
        <v>28242.316536250004</v>
      </c>
      <c r="AH34" s="135">
        <v>18934.400341250002</v>
      </c>
      <c r="AI34" s="135">
        <v>19680.252793092499</v>
      </c>
      <c r="AK34" s="136">
        <v>44132</v>
      </c>
      <c r="AL34" s="136"/>
      <c r="AM34" s="136">
        <v>45510</v>
      </c>
      <c r="AN34" s="136"/>
      <c r="AO34" s="136">
        <v>45250</v>
      </c>
    </row>
    <row r="35" spans="1:41" x14ac:dyDescent="0.2">
      <c r="A35" s="134" t="s">
        <v>40</v>
      </c>
      <c r="B35" s="141">
        <v>2.1</v>
      </c>
      <c r="D35" s="140" t="s">
        <v>255</v>
      </c>
      <c r="E35" s="135">
        <v>4620</v>
      </c>
      <c r="G35" s="140" t="s">
        <v>255</v>
      </c>
      <c r="H35" s="135">
        <v>8736</v>
      </c>
      <c r="J35" s="135">
        <v>58800</v>
      </c>
      <c r="K35" s="135">
        <v>58861</v>
      </c>
      <c r="M35" s="135">
        <v>6000</v>
      </c>
      <c r="N35" s="135">
        <v>6049</v>
      </c>
      <c r="P35" s="135">
        <v>6000</v>
      </c>
      <c r="Q35" s="135">
        <v>6000</v>
      </c>
      <c r="S35" s="135">
        <v>0</v>
      </c>
      <c r="T35" s="135">
        <v>0</v>
      </c>
      <c r="V35" s="135">
        <v>0</v>
      </c>
      <c r="W35" s="135">
        <v>0</v>
      </c>
      <c r="Y35" s="135">
        <v>0</v>
      </c>
      <c r="Z35" s="135">
        <v>0</v>
      </c>
      <c r="AA35" s="135"/>
      <c r="AB35" s="135">
        <v>59886.365590000001</v>
      </c>
      <c r="AC35" s="135">
        <v>54128.993931250006</v>
      </c>
      <c r="AE35" s="135">
        <v>47087.429666250006</v>
      </c>
      <c r="AF35" s="135">
        <v>46344.471883750004</v>
      </c>
      <c r="AH35" s="135">
        <v>30586.932565000003</v>
      </c>
      <c r="AI35" s="135">
        <v>13299.411686719999</v>
      </c>
      <c r="AK35" s="136">
        <v>71290</v>
      </c>
      <c r="AL35" s="136"/>
      <c r="AM35" s="136">
        <v>74016</v>
      </c>
      <c r="AN35" s="136"/>
      <c r="AO35" s="136">
        <v>73610</v>
      </c>
    </row>
    <row r="36" spans="1:41" x14ac:dyDescent="0.2">
      <c r="A36" s="134" t="s">
        <v>41</v>
      </c>
      <c r="B36" s="141">
        <v>2.9</v>
      </c>
      <c r="D36" s="135">
        <v>6380</v>
      </c>
      <c r="E36" s="135">
        <v>6385</v>
      </c>
      <c r="G36" s="135">
        <v>12180</v>
      </c>
      <c r="H36" s="135">
        <v>12180</v>
      </c>
      <c r="J36" s="135">
        <v>81200</v>
      </c>
      <c r="K36" s="135">
        <v>81567</v>
      </c>
      <c r="M36" s="135">
        <v>88218</v>
      </c>
      <c r="N36" s="135">
        <v>88239</v>
      </c>
      <c r="P36" s="135">
        <v>73660</v>
      </c>
      <c r="Q36" s="135">
        <v>73814</v>
      </c>
      <c r="S36" s="135">
        <v>49764</v>
      </c>
      <c r="T36" s="135">
        <v>49625</v>
      </c>
      <c r="V36" s="135">
        <v>26390</v>
      </c>
      <c r="W36" s="135">
        <v>26390</v>
      </c>
      <c r="Y36" s="135">
        <v>0</v>
      </c>
      <c r="Z36" s="135">
        <v>210</v>
      </c>
      <c r="AA36" s="135"/>
      <c r="AB36" s="135">
        <v>82699.799220000001</v>
      </c>
      <c r="AC36" s="135">
        <v>80065.275332500009</v>
      </c>
      <c r="AE36" s="135">
        <v>65026.442948750002</v>
      </c>
      <c r="AF36" s="135">
        <v>64691.340328750004</v>
      </c>
      <c r="AH36" s="135">
        <v>42239.464788750003</v>
      </c>
      <c r="AI36" s="135">
        <v>42273.550457222504</v>
      </c>
      <c r="AK36" s="136">
        <v>98448</v>
      </c>
      <c r="AL36" s="136"/>
      <c r="AM36" s="136">
        <v>102522</v>
      </c>
      <c r="AN36" s="136"/>
      <c r="AO36" s="136">
        <v>102319</v>
      </c>
    </row>
    <row r="37" spans="1:41" x14ac:dyDescent="0.2">
      <c r="A37" s="134" t="s">
        <v>42</v>
      </c>
      <c r="B37" s="134" t="s">
        <v>261</v>
      </c>
      <c r="C37" s="134" t="s">
        <v>260</v>
      </c>
      <c r="D37" s="140" t="s">
        <v>255</v>
      </c>
      <c r="E37" s="140" t="s">
        <v>255</v>
      </c>
      <c r="G37" s="140" t="s">
        <v>255</v>
      </c>
      <c r="H37" s="140" t="s">
        <v>255</v>
      </c>
      <c r="J37" s="140" t="s">
        <v>255</v>
      </c>
      <c r="K37" s="140" t="s">
        <v>255</v>
      </c>
      <c r="M37" s="140" t="s">
        <v>255</v>
      </c>
      <c r="N37" s="140" t="s">
        <v>255</v>
      </c>
      <c r="P37" s="135">
        <v>12500</v>
      </c>
      <c r="Q37" s="135">
        <v>12118</v>
      </c>
      <c r="S37" s="135">
        <v>12500</v>
      </c>
      <c r="T37" s="135">
        <v>12500</v>
      </c>
      <c r="V37" s="135">
        <v>7500</v>
      </c>
      <c r="W37" s="135">
        <v>7416</v>
      </c>
      <c r="Y37" s="135">
        <v>8000</v>
      </c>
      <c r="Z37" s="135">
        <v>8000</v>
      </c>
      <c r="AA37" s="135"/>
      <c r="AB37" s="135">
        <v>19075.496181250001</v>
      </c>
      <c r="AC37" s="135">
        <v>18996.129771250002</v>
      </c>
      <c r="AE37" s="135">
        <v>8851.5593375000008</v>
      </c>
      <c r="AF37" s="135">
        <v>8850.4570262500001</v>
      </c>
      <c r="AH37" s="135">
        <v>8000.5750525000003</v>
      </c>
      <c r="AI37" s="135">
        <v>8054.0724220849997</v>
      </c>
      <c r="AK37" s="136">
        <v>21840</v>
      </c>
      <c r="AL37" s="136"/>
      <c r="AM37" s="136">
        <v>15846</v>
      </c>
      <c r="AN37" s="136"/>
      <c r="AO37" s="136">
        <v>14895</v>
      </c>
    </row>
    <row r="38" spans="1:41" x14ac:dyDescent="0.2">
      <c r="A38" s="134" t="s">
        <v>43</v>
      </c>
      <c r="B38" s="134" t="s">
        <v>261</v>
      </c>
      <c r="C38" s="134" t="s">
        <v>260</v>
      </c>
      <c r="D38" s="135">
        <v>660</v>
      </c>
      <c r="E38" s="140" t="s">
        <v>255</v>
      </c>
      <c r="G38" s="135">
        <v>1260</v>
      </c>
      <c r="H38" s="140" t="s">
        <v>255</v>
      </c>
      <c r="J38" s="135">
        <v>16500</v>
      </c>
      <c r="K38" s="135">
        <v>16936</v>
      </c>
      <c r="M38" s="135">
        <v>16776</v>
      </c>
      <c r="N38" s="135">
        <v>16260</v>
      </c>
      <c r="P38" s="135">
        <v>12500</v>
      </c>
      <c r="Q38" s="135">
        <v>12781</v>
      </c>
      <c r="S38" s="135">
        <v>12500</v>
      </c>
      <c r="T38" s="135">
        <v>12190</v>
      </c>
      <c r="V38" s="135">
        <v>7500</v>
      </c>
      <c r="W38" s="135">
        <v>5787</v>
      </c>
      <c r="Y38" s="135">
        <v>8000</v>
      </c>
      <c r="Z38" s="135">
        <v>8017</v>
      </c>
      <c r="AA38" s="135"/>
      <c r="AB38" s="135">
        <v>19075.496181250001</v>
      </c>
      <c r="AC38" s="135">
        <v>8567.1630350000014</v>
      </c>
      <c r="AE38" s="135">
        <v>8851.5593375000008</v>
      </c>
      <c r="AF38" s="135">
        <v>8850.4570262500001</v>
      </c>
      <c r="AH38" s="135">
        <v>8000.5750525000003</v>
      </c>
      <c r="AI38" s="135">
        <v>8310.8580323949991</v>
      </c>
      <c r="AK38" s="136">
        <v>21840</v>
      </c>
      <c r="AL38" s="136"/>
      <c r="AM38" s="136">
        <v>21840</v>
      </c>
      <c r="AN38" s="136"/>
      <c r="AO38" s="136">
        <v>21667</v>
      </c>
    </row>
    <row r="39" spans="1:41" x14ac:dyDescent="0.2">
      <c r="A39" s="134" t="s">
        <v>44</v>
      </c>
      <c r="B39" s="141">
        <v>4.0999999999999996</v>
      </c>
      <c r="D39" s="135">
        <v>9020</v>
      </c>
      <c r="E39" s="140" t="s">
        <v>255</v>
      </c>
      <c r="G39" s="135">
        <v>17220</v>
      </c>
      <c r="H39" s="135">
        <v>17194</v>
      </c>
      <c r="J39" s="135">
        <v>114800</v>
      </c>
      <c r="K39" s="135">
        <v>116593</v>
      </c>
      <c r="M39" s="135">
        <v>124722</v>
      </c>
      <c r="N39" s="135">
        <v>120569</v>
      </c>
      <c r="P39" s="135">
        <v>104140</v>
      </c>
      <c r="Q39" s="135">
        <v>104108</v>
      </c>
      <c r="S39" s="135">
        <v>70356</v>
      </c>
      <c r="T39" s="135">
        <v>68686</v>
      </c>
      <c r="V39" s="135">
        <v>37310</v>
      </c>
      <c r="W39" s="135">
        <v>36883</v>
      </c>
      <c r="Y39" s="135">
        <v>41165</v>
      </c>
      <c r="Z39" s="135">
        <v>28580</v>
      </c>
      <c r="AA39" s="135"/>
      <c r="AB39" s="135">
        <v>118379.40976000001</v>
      </c>
      <c r="AC39" s="135">
        <v>118316.57801875001</v>
      </c>
      <c r="AE39" s="135">
        <v>91933.860561250011</v>
      </c>
      <c r="AF39" s="135">
        <v>90299.132977500005</v>
      </c>
      <c r="AH39" s="135">
        <v>59717.711968750002</v>
      </c>
      <c r="AI39" s="135">
        <v>59308.214362487503</v>
      </c>
      <c r="AK39" s="136">
        <v>139185</v>
      </c>
      <c r="AL39" s="136"/>
      <c r="AM39" s="136">
        <v>148822</v>
      </c>
      <c r="AN39" s="136"/>
      <c r="AO39" s="136">
        <f>155560-6738</f>
        <v>148822</v>
      </c>
    </row>
    <row r="40" spans="1:41" x14ac:dyDescent="0.2">
      <c r="A40" s="134" t="s">
        <v>120</v>
      </c>
      <c r="B40" s="141">
        <v>13.5</v>
      </c>
      <c r="D40" s="135">
        <v>29700</v>
      </c>
      <c r="E40" s="135">
        <v>29700</v>
      </c>
      <c r="G40" s="135">
        <v>56700</v>
      </c>
      <c r="H40" s="135">
        <v>54906</v>
      </c>
      <c r="J40" s="135">
        <v>378000</v>
      </c>
      <c r="K40" s="135">
        <v>385106</v>
      </c>
      <c r="M40" s="135">
        <v>410670</v>
      </c>
      <c r="N40" s="135">
        <v>410332</v>
      </c>
      <c r="P40" s="135">
        <v>342900</v>
      </c>
      <c r="Q40" s="135">
        <v>325129</v>
      </c>
      <c r="S40" s="135">
        <v>246999</v>
      </c>
      <c r="T40" s="135">
        <v>243880</v>
      </c>
      <c r="V40" s="135">
        <v>143780</v>
      </c>
      <c r="W40" s="135">
        <v>143780</v>
      </c>
      <c r="Y40" s="135">
        <v>158640</v>
      </c>
      <c r="Z40" s="135">
        <v>158640</v>
      </c>
      <c r="AA40" s="135"/>
      <c r="AB40" s="135">
        <v>456191.51081250003</v>
      </c>
      <c r="AC40" s="135">
        <v>454510.48615625006</v>
      </c>
      <c r="AE40" s="135">
        <v>354279.52881625004</v>
      </c>
      <c r="AF40" s="135">
        <v>351637.28875000007</v>
      </c>
      <c r="AH40" s="135">
        <v>196630.28077500002</v>
      </c>
      <c r="AI40" s="135">
        <v>194568.10003703626</v>
      </c>
      <c r="AK40" s="136">
        <v>458294</v>
      </c>
      <c r="AL40" s="136"/>
      <c r="AM40" s="136">
        <v>442893</v>
      </c>
      <c r="AN40" s="136"/>
      <c r="AO40" s="136">
        <v>441411</v>
      </c>
    </row>
    <row r="41" spans="1:41" x14ac:dyDescent="0.2">
      <c r="A41" s="134" t="s">
        <v>262</v>
      </c>
      <c r="B41" s="134" t="s">
        <v>261</v>
      </c>
      <c r="C41" s="134" t="s">
        <v>260</v>
      </c>
      <c r="D41" s="135">
        <v>660</v>
      </c>
      <c r="E41" s="135">
        <v>6429</v>
      </c>
      <c r="G41" s="135">
        <v>1260</v>
      </c>
      <c r="H41" s="140" t="s">
        <v>255</v>
      </c>
      <c r="J41" s="135">
        <v>16500</v>
      </c>
      <c r="K41" s="135">
        <v>16155</v>
      </c>
      <c r="M41" s="135">
        <v>16776</v>
      </c>
      <c r="N41" s="135">
        <v>16751</v>
      </c>
      <c r="P41" s="135">
        <v>12500</v>
      </c>
      <c r="Q41" s="135">
        <v>12519</v>
      </c>
      <c r="S41" s="135">
        <v>12500</v>
      </c>
      <c r="T41" s="135">
        <v>12500</v>
      </c>
      <c r="V41" s="135">
        <v>7500</v>
      </c>
      <c r="W41" s="135">
        <v>7500</v>
      </c>
      <c r="Y41" s="135">
        <v>8000</v>
      </c>
      <c r="Z41" s="135">
        <v>8086</v>
      </c>
      <c r="AA41" s="135"/>
      <c r="AB41" s="135">
        <v>19075.496181250001</v>
      </c>
      <c r="AC41" s="135">
        <v>8040.2582575000006</v>
      </c>
      <c r="AE41" s="135">
        <v>8851.5593375000008</v>
      </c>
      <c r="AF41" s="135">
        <v>0</v>
      </c>
      <c r="AH41" s="135">
        <v>8000.5750525000003</v>
      </c>
      <c r="AI41" s="135">
        <v>7923.4805059862501</v>
      </c>
      <c r="AK41" s="136">
        <v>78080</v>
      </c>
      <c r="AL41" s="136"/>
      <c r="AM41" s="136">
        <v>83484</v>
      </c>
      <c r="AN41" s="136"/>
      <c r="AO41" s="136">
        <f>102830-19346</f>
        <v>83484</v>
      </c>
    </row>
    <row r="42" spans="1:41" x14ac:dyDescent="0.2">
      <c r="A42" s="134" t="s">
        <v>46</v>
      </c>
      <c r="B42" s="141">
        <v>2.2999999999999998</v>
      </c>
      <c r="D42" s="135">
        <v>5060</v>
      </c>
      <c r="E42" s="135">
        <v>5001</v>
      </c>
      <c r="G42" s="135">
        <v>9660</v>
      </c>
      <c r="H42" s="135">
        <v>9745</v>
      </c>
      <c r="J42" s="135">
        <v>64400</v>
      </c>
      <c r="K42" s="135">
        <v>64217</v>
      </c>
      <c r="M42" s="135">
        <v>69966</v>
      </c>
      <c r="N42" s="135">
        <v>69844</v>
      </c>
      <c r="P42" s="135">
        <v>58420</v>
      </c>
      <c r="Q42" s="135">
        <v>58321</v>
      </c>
      <c r="S42" s="135">
        <v>24129</v>
      </c>
      <c r="T42" s="135">
        <v>24129</v>
      </c>
      <c r="V42" s="135">
        <v>0</v>
      </c>
      <c r="W42" s="135">
        <v>0</v>
      </c>
      <c r="Y42" s="135">
        <v>0</v>
      </c>
      <c r="Z42" s="135">
        <v>0</v>
      </c>
      <c r="AA42" s="135"/>
      <c r="AB42" s="135">
        <v>0</v>
      </c>
      <c r="AC42" s="135">
        <v>0</v>
      </c>
      <c r="AE42" s="135">
        <v>0</v>
      </c>
      <c r="AF42" s="135">
        <v>0</v>
      </c>
      <c r="AH42" s="135">
        <v>33500.34119875</v>
      </c>
      <c r="AI42" s="135">
        <v>34306.915568110002</v>
      </c>
      <c r="AK42" s="136">
        <v>21840</v>
      </c>
      <c r="AL42" s="136"/>
      <c r="AM42" s="136">
        <v>3600</v>
      </c>
      <c r="AN42" s="136"/>
      <c r="AO42" s="136">
        <v>3600</v>
      </c>
    </row>
    <row r="43" spans="1:41" x14ac:dyDescent="0.2">
      <c r="A43" s="134" t="s">
        <v>48</v>
      </c>
      <c r="B43" s="141">
        <v>1.6</v>
      </c>
      <c r="D43" s="135">
        <v>3520</v>
      </c>
      <c r="E43" s="135">
        <v>3520</v>
      </c>
      <c r="G43" s="135">
        <v>6720</v>
      </c>
      <c r="H43" s="135">
        <v>6720</v>
      </c>
      <c r="J43" s="135">
        <v>44800</v>
      </c>
      <c r="K43" s="135">
        <v>44932</v>
      </c>
      <c r="M43" s="135">
        <v>48672</v>
      </c>
      <c r="N43" s="135">
        <v>48628</v>
      </c>
      <c r="P43" s="135">
        <v>40640</v>
      </c>
      <c r="Q43" s="135">
        <v>40604</v>
      </c>
      <c r="S43" s="135">
        <v>27456</v>
      </c>
      <c r="T43" s="135">
        <v>27456</v>
      </c>
      <c r="V43" s="135">
        <v>14560</v>
      </c>
      <c r="W43" s="135">
        <v>14560</v>
      </c>
      <c r="Y43" s="135">
        <v>16065</v>
      </c>
      <c r="Z43" s="135">
        <v>16065</v>
      </c>
      <c r="AA43" s="135"/>
      <c r="AB43" s="135">
        <v>46195.659865000001</v>
      </c>
      <c r="AC43" s="135">
        <v>46195.659865000001</v>
      </c>
      <c r="AE43" s="135">
        <v>35876.924253750003</v>
      </c>
      <c r="AF43" s="135">
        <v>35876.924253750003</v>
      </c>
      <c r="AH43" s="135">
        <v>23303.96213625</v>
      </c>
      <c r="AI43" s="135">
        <v>24448.749847957501</v>
      </c>
      <c r="AK43" s="136">
        <v>54316</v>
      </c>
      <c r="AL43" s="136"/>
      <c r="AM43" s="136">
        <v>56719</v>
      </c>
      <c r="AN43" s="136"/>
      <c r="AO43" s="136">
        <f>68372-11653</f>
        <v>56719</v>
      </c>
    </row>
    <row r="44" spans="1:41" x14ac:dyDescent="0.2">
      <c r="A44" s="134" t="s">
        <v>49</v>
      </c>
      <c r="B44" s="141">
        <v>1.2</v>
      </c>
      <c r="D44" s="135">
        <v>2640</v>
      </c>
      <c r="E44" s="140" t="s">
        <v>255</v>
      </c>
      <c r="G44" s="135">
        <v>5040</v>
      </c>
      <c r="H44" s="135">
        <v>5040</v>
      </c>
      <c r="J44" s="135">
        <v>33600</v>
      </c>
      <c r="K44" s="135">
        <v>33600</v>
      </c>
      <c r="M44" s="135">
        <v>36504</v>
      </c>
      <c r="N44" s="135">
        <v>36501</v>
      </c>
      <c r="P44" s="135">
        <v>30480</v>
      </c>
      <c r="Q44" s="135">
        <v>30338</v>
      </c>
      <c r="S44" s="135">
        <v>20592</v>
      </c>
      <c r="T44" s="135">
        <v>19976</v>
      </c>
      <c r="V44" s="135">
        <v>10920</v>
      </c>
      <c r="W44" s="135">
        <v>10920</v>
      </c>
      <c r="Y44" s="135">
        <v>12050</v>
      </c>
      <c r="Z44" s="135">
        <v>12050</v>
      </c>
      <c r="AA44" s="135"/>
      <c r="AB44" s="135">
        <v>34647.84721</v>
      </c>
      <c r="AC44" s="135">
        <v>34647.84721</v>
      </c>
      <c r="AE44" s="135">
        <v>26907.417612500001</v>
      </c>
      <c r="AF44" s="135">
        <v>26907.417612500001</v>
      </c>
      <c r="AH44" s="135">
        <v>17478.247180000002</v>
      </c>
      <c r="AI44" s="135">
        <v>17469.123349783749</v>
      </c>
      <c r="AK44" s="136">
        <v>40738</v>
      </c>
      <c r="AL44" s="136"/>
      <c r="AM44" s="136">
        <v>40739</v>
      </c>
      <c r="AN44" s="136"/>
      <c r="AO44" s="136">
        <f>40809-70</f>
        <v>40739</v>
      </c>
    </row>
    <row r="45" spans="1:41" x14ac:dyDescent="0.2">
      <c r="A45" s="134" t="s">
        <v>50</v>
      </c>
      <c r="B45" s="141">
        <v>1.4</v>
      </c>
      <c r="D45" s="135">
        <v>3080</v>
      </c>
      <c r="E45" s="140" t="s">
        <v>255</v>
      </c>
      <c r="G45" s="135">
        <v>5880</v>
      </c>
      <c r="H45" s="135">
        <v>5880</v>
      </c>
      <c r="J45" s="135">
        <v>39200</v>
      </c>
      <c r="K45" s="135">
        <v>39096</v>
      </c>
      <c r="M45" s="135">
        <v>42588</v>
      </c>
      <c r="N45" s="135">
        <v>42393</v>
      </c>
      <c r="P45" s="135">
        <v>35560</v>
      </c>
      <c r="Q45" s="135">
        <v>35524</v>
      </c>
      <c r="S45" s="135">
        <v>24024</v>
      </c>
      <c r="T45" s="135">
        <v>23993</v>
      </c>
      <c r="V45" s="135">
        <v>12740</v>
      </c>
      <c r="W45" s="135">
        <v>12637</v>
      </c>
      <c r="Y45" s="135">
        <v>14055</v>
      </c>
      <c r="Z45" s="135">
        <v>9806</v>
      </c>
      <c r="AA45" s="135"/>
      <c r="AB45" s="135">
        <v>40421.753537500001</v>
      </c>
      <c r="AC45" s="135">
        <v>40102.083275000005</v>
      </c>
      <c r="AE45" s="135">
        <v>31391.619777500004</v>
      </c>
      <c r="AF45" s="135">
        <v>31286.900208750005</v>
      </c>
      <c r="AH45" s="135">
        <v>20391.65581375</v>
      </c>
      <c r="AI45" s="135">
        <v>20082.051857585</v>
      </c>
      <c r="AK45" s="136">
        <v>47527</v>
      </c>
      <c r="AL45" s="136"/>
      <c r="AM45" s="136">
        <v>47527</v>
      </c>
      <c r="AN45" s="136"/>
      <c r="AO45" s="136">
        <v>47521</v>
      </c>
    </row>
    <row r="46" spans="1:41" x14ac:dyDescent="0.2">
      <c r="A46" s="134" t="s">
        <v>51</v>
      </c>
      <c r="B46" s="141">
        <v>0.7</v>
      </c>
      <c r="D46" s="135">
        <v>1540</v>
      </c>
      <c r="E46" s="140" t="s">
        <v>255</v>
      </c>
      <c r="G46" s="135">
        <v>2940</v>
      </c>
      <c r="H46" s="140" t="s">
        <v>255</v>
      </c>
      <c r="J46" s="135">
        <v>19600</v>
      </c>
      <c r="K46" s="140" t="s">
        <v>255</v>
      </c>
      <c r="M46" s="135">
        <v>21294</v>
      </c>
      <c r="N46" s="135">
        <v>21204</v>
      </c>
      <c r="P46" s="135">
        <v>17780</v>
      </c>
      <c r="Q46" s="135">
        <v>17683</v>
      </c>
      <c r="S46" s="135">
        <v>12500</v>
      </c>
      <c r="T46" s="135">
        <v>12500</v>
      </c>
      <c r="V46" s="135">
        <v>7500</v>
      </c>
      <c r="W46" s="135">
        <v>7500</v>
      </c>
      <c r="Y46" s="135">
        <v>8588</v>
      </c>
      <c r="Z46" s="135">
        <v>8588</v>
      </c>
      <c r="AA46" s="135"/>
      <c r="AB46" s="135">
        <v>20211.979080000001</v>
      </c>
      <c r="AC46" s="135">
        <v>20211.979080000001</v>
      </c>
      <c r="AE46" s="135">
        <v>15695.809888750002</v>
      </c>
      <c r="AF46" s="135">
        <v>15535.974757500002</v>
      </c>
      <c r="AH46" s="135">
        <v>10195.276751250001</v>
      </c>
      <c r="AI46" s="135">
        <v>10089.58604628875</v>
      </c>
      <c r="AK46" s="136">
        <v>23763</v>
      </c>
      <c r="AL46" s="136"/>
      <c r="AM46" s="136">
        <v>24420</v>
      </c>
      <c r="AN46" s="136"/>
      <c r="AO46" s="136">
        <v>23982</v>
      </c>
    </row>
    <row r="47" spans="1:41" x14ac:dyDescent="0.2">
      <c r="A47" s="134" t="s">
        <v>52</v>
      </c>
      <c r="B47" s="134" t="s">
        <v>261</v>
      </c>
      <c r="C47" s="134" t="s">
        <v>260</v>
      </c>
      <c r="D47" s="140" t="s">
        <v>255</v>
      </c>
      <c r="E47" s="140" t="s">
        <v>255</v>
      </c>
      <c r="G47" s="140" t="s">
        <v>255</v>
      </c>
      <c r="H47" s="140" t="s">
        <v>255</v>
      </c>
      <c r="J47" s="140" t="s">
        <v>255</v>
      </c>
      <c r="K47" s="140" t="s">
        <v>255</v>
      </c>
      <c r="M47" s="135">
        <v>16776</v>
      </c>
      <c r="N47" s="135">
        <v>16789</v>
      </c>
      <c r="P47" s="135">
        <v>12500</v>
      </c>
      <c r="Q47" s="135">
        <v>12347</v>
      </c>
      <c r="S47" s="135">
        <v>12500</v>
      </c>
      <c r="T47" s="135">
        <v>12500</v>
      </c>
      <c r="V47" s="135">
        <v>7500</v>
      </c>
      <c r="W47" s="135">
        <v>7500</v>
      </c>
      <c r="Y47" s="135">
        <v>8000</v>
      </c>
      <c r="Z47" s="135">
        <v>8000</v>
      </c>
      <c r="AA47" s="135"/>
      <c r="AB47" s="135">
        <v>19075.496181250001</v>
      </c>
      <c r="AC47" s="135">
        <v>18849.522375</v>
      </c>
      <c r="AE47" s="135">
        <v>8851.5593375000008</v>
      </c>
      <c r="AF47" s="135">
        <v>8625.5855312500007</v>
      </c>
      <c r="AH47" s="135">
        <v>8000.5750525000003</v>
      </c>
      <c r="AI47" s="135">
        <v>8254.1154584899996</v>
      </c>
      <c r="AK47" s="136">
        <v>21840</v>
      </c>
      <c r="AL47" s="136"/>
      <c r="AM47" s="136">
        <v>21840</v>
      </c>
      <c r="AN47" s="136"/>
      <c r="AO47" s="136">
        <f>29333-7493</f>
        <v>21840</v>
      </c>
    </row>
    <row r="48" spans="1:41" x14ac:dyDescent="0.2">
      <c r="A48" s="134" t="s">
        <v>53</v>
      </c>
      <c r="B48" s="141">
        <v>1.2</v>
      </c>
      <c r="D48" s="135">
        <v>2640</v>
      </c>
      <c r="E48" s="140" t="s">
        <v>255</v>
      </c>
      <c r="G48" s="135">
        <v>5040</v>
      </c>
      <c r="H48" s="140" t="s">
        <v>255</v>
      </c>
      <c r="J48" s="135">
        <v>33600</v>
      </c>
      <c r="K48" s="135">
        <v>33175</v>
      </c>
      <c r="M48" s="135">
        <v>36504</v>
      </c>
      <c r="N48" s="135">
        <v>36493</v>
      </c>
      <c r="P48" s="135">
        <v>30480</v>
      </c>
      <c r="Q48" s="135">
        <v>30481</v>
      </c>
      <c r="S48" s="135">
        <v>20592</v>
      </c>
      <c r="T48" s="135">
        <v>20592</v>
      </c>
      <c r="V48" s="135">
        <v>10920</v>
      </c>
      <c r="W48" s="135">
        <v>10920</v>
      </c>
      <c r="Y48" s="135">
        <v>12050</v>
      </c>
      <c r="Z48" s="135">
        <v>12050</v>
      </c>
      <c r="AB48" s="135">
        <v>34647.84721</v>
      </c>
      <c r="AC48" s="135">
        <v>34647.84721</v>
      </c>
      <c r="AE48" s="135">
        <v>26907.417612500001</v>
      </c>
      <c r="AF48" s="135">
        <v>26907.417612500001</v>
      </c>
      <c r="AH48" s="135">
        <v>17478.247180000002</v>
      </c>
      <c r="AI48" s="135">
        <v>17860.173777277501</v>
      </c>
      <c r="AK48" s="136">
        <v>40738</v>
      </c>
      <c r="AL48" s="136"/>
      <c r="AM48" s="136">
        <v>43558</v>
      </c>
      <c r="AN48" s="136"/>
      <c r="AO48" s="136">
        <f>56194-12636</f>
        <v>43558</v>
      </c>
    </row>
    <row r="49" spans="1:41" x14ac:dyDescent="0.2">
      <c r="AA49" s="135"/>
      <c r="AK49" s="136"/>
      <c r="AL49" s="136"/>
      <c r="AM49" s="136"/>
      <c r="AN49" s="136"/>
      <c r="AO49" s="136"/>
    </row>
    <row r="50" spans="1:41" x14ac:dyDescent="0.2">
      <c r="A50" s="134" t="s">
        <v>259</v>
      </c>
      <c r="D50" s="140" t="s">
        <v>256</v>
      </c>
      <c r="E50" s="135">
        <f>SUM(E8:E48)</f>
        <v>178993</v>
      </c>
      <c r="G50" s="140" t="s">
        <v>256</v>
      </c>
      <c r="H50" s="135">
        <f>SUM(H8:H48)</f>
        <v>408316</v>
      </c>
      <c r="J50" s="135">
        <f>SUM(J8:J48)</f>
        <v>2890600</v>
      </c>
      <c r="K50" s="135">
        <f>SUM(K8:K48)</f>
        <v>2652315</v>
      </c>
      <c r="M50" s="135">
        <f>SUM(M8:M48)</f>
        <v>3173150</v>
      </c>
      <c r="N50" s="135">
        <f>SUM(N8:N48)</f>
        <v>3130184</v>
      </c>
      <c r="P50" s="135">
        <f>SUM(P8:P48)</f>
        <v>2675000</v>
      </c>
      <c r="Q50" s="135">
        <f>SUM(Q8:Q48)</f>
        <v>2646717</v>
      </c>
      <c r="S50" s="135">
        <f>SUM(S8:S48)</f>
        <v>1848054</v>
      </c>
      <c r="T50" s="135">
        <f>SUM(T8:T48)</f>
        <v>1838034</v>
      </c>
      <c r="V50" s="135">
        <f>SUM(V8:V48)</f>
        <v>1001430</v>
      </c>
      <c r="W50" s="135">
        <f>SUM(W8:W48)</f>
        <v>997131</v>
      </c>
      <c r="Y50" s="135">
        <f>SUM(Y8:Y48)</f>
        <v>1054675</v>
      </c>
      <c r="Z50" s="135">
        <f>SUM(Z8:Z48)</f>
        <v>1024794</v>
      </c>
      <c r="AB50" s="135">
        <f>SUM(AB8:AB48)</f>
        <v>3122902.8868125002</v>
      </c>
      <c r="AC50" s="135">
        <v>2995842.7759587504</v>
      </c>
      <c r="AE50" s="135">
        <f>SUM(AE8:AE48)</f>
        <v>2312921.2733787508</v>
      </c>
      <c r="AF50" s="135">
        <f>SUM(AF8:AF48)</f>
        <v>2242571.9040400004</v>
      </c>
      <c r="AH50" s="135">
        <f>SUM(AH8:AH48)</f>
        <v>1524875.6538200001</v>
      </c>
      <c r="AI50" s="135">
        <f>SUM(AI8:AI48)</f>
        <v>1481258.010060891</v>
      </c>
      <c r="AK50" s="136">
        <f>SUM(AK9:AK48)</f>
        <v>3440035</v>
      </c>
      <c r="AL50" s="136"/>
      <c r="AM50" s="136">
        <f>SUM(AM9:AM48)</f>
        <v>3429930</v>
      </c>
      <c r="AN50" s="136"/>
      <c r="AO50" s="136">
        <f>SUM(AO9:AO48)</f>
        <v>3405136.6984635992</v>
      </c>
    </row>
    <row r="51" spans="1:41" x14ac:dyDescent="0.2">
      <c r="AA51" s="135"/>
      <c r="AK51" s="136"/>
      <c r="AL51" s="136"/>
      <c r="AM51" s="136"/>
      <c r="AN51" s="136"/>
      <c r="AO51" s="136"/>
    </row>
    <row r="52" spans="1:41" x14ac:dyDescent="0.2">
      <c r="A52" s="134" t="s">
        <v>258</v>
      </c>
      <c r="D52" s="140" t="s">
        <v>255</v>
      </c>
      <c r="E52" s="140" t="s">
        <v>255</v>
      </c>
      <c r="G52" s="140" t="s">
        <v>255</v>
      </c>
      <c r="H52" s="140" t="s">
        <v>255</v>
      </c>
      <c r="J52" s="135">
        <v>2000</v>
      </c>
      <c r="K52" s="135">
        <v>91</v>
      </c>
      <c r="M52" s="135">
        <v>2000</v>
      </c>
      <c r="N52" s="135">
        <v>337</v>
      </c>
      <c r="P52" s="135">
        <v>2000</v>
      </c>
      <c r="Q52" s="135">
        <v>280</v>
      </c>
      <c r="S52" s="135">
        <v>2000</v>
      </c>
      <c r="T52" s="135">
        <v>306</v>
      </c>
      <c r="V52" s="135">
        <v>2000</v>
      </c>
      <c r="W52" s="135">
        <v>221</v>
      </c>
      <c r="Y52" s="135">
        <v>2000</v>
      </c>
      <c r="Z52" s="135">
        <v>243</v>
      </c>
      <c r="AB52" s="135">
        <v>2001</v>
      </c>
      <c r="AC52" s="140" t="s">
        <v>256</v>
      </c>
      <c r="AE52" s="135">
        <v>2000</v>
      </c>
      <c r="AF52" s="135">
        <v>236.80180965875002</v>
      </c>
      <c r="AH52" s="135">
        <v>1825.4274300000002</v>
      </c>
      <c r="AI52" s="135">
        <v>86</v>
      </c>
      <c r="AK52" s="136">
        <v>4968</v>
      </c>
      <c r="AL52" s="136"/>
      <c r="AM52" s="136">
        <v>4968</v>
      </c>
      <c r="AN52" s="136"/>
      <c r="AO52" s="136">
        <v>915</v>
      </c>
    </row>
    <row r="53" spans="1:41" x14ac:dyDescent="0.2">
      <c r="AA53" s="135"/>
      <c r="AK53" s="136"/>
      <c r="AL53" s="136"/>
      <c r="AM53" s="136"/>
      <c r="AN53" s="136"/>
      <c r="AO53" s="136"/>
    </row>
    <row r="54" spans="1:41" x14ac:dyDescent="0.2">
      <c r="A54" s="134" t="s">
        <v>55</v>
      </c>
      <c r="D54" s="135">
        <v>220000</v>
      </c>
      <c r="E54" s="135">
        <v>178993</v>
      </c>
      <c r="G54" s="135">
        <v>420000</v>
      </c>
      <c r="H54" s="135">
        <v>408316</v>
      </c>
      <c r="J54" s="135">
        <f>J50+J52</f>
        <v>2892600</v>
      </c>
      <c r="K54" s="135">
        <f>K50+K52</f>
        <v>2652406</v>
      </c>
      <c r="M54" s="135">
        <f>M50+M52</f>
        <v>3175150</v>
      </c>
      <c r="N54" s="135">
        <f>N50+N52</f>
        <v>3130521</v>
      </c>
      <c r="P54" s="135">
        <f>P50+P52</f>
        <v>2677000</v>
      </c>
      <c r="Q54" s="135">
        <f>Q50+Q52</f>
        <v>2646997</v>
      </c>
      <c r="S54" s="135">
        <f>S50+S52</f>
        <v>1850054</v>
      </c>
      <c r="T54" s="135">
        <f>T50+T52</f>
        <v>1838340</v>
      </c>
      <c r="V54" s="135">
        <f>V50+V52</f>
        <v>1003430</v>
      </c>
      <c r="W54" s="135">
        <f>W50+W52</f>
        <v>997352</v>
      </c>
      <c r="Y54" s="135">
        <f>Y50+Y52</f>
        <v>1056675</v>
      </c>
      <c r="Z54" s="135">
        <f>Z50+Z52</f>
        <v>1025037</v>
      </c>
      <c r="AB54" s="135">
        <f>SUM(AB50:AB52)</f>
        <v>3124903.8868125002</v>
      </c>
      <c r="AC54" s="135">
        <v>2995842.7759587504</v>
      </c>
      <c r="AE54" s="135">
        <f>AE52+AE50</f>
        <v>2314921.2733787508</v>
      </c>
      <c r="AF54" s="135">
        <f>AF52+AF50</f>
        <v>2242808.7058496592</v>
      </c>
      <c r="AH54" s="135">
        <f>AH52+AH50</f>
        <v>1526701.08125</v>
      </c>
      <c r="AI54" s="135">
        <f>AI52+AI50</f>
        <v>1481344.010060891</v>
      </c>
      <c r="AK54" s="135">
        <f>AK52+AK50</f>
        <v>3445003</v>
      </c>
      <c r="AL54" s="135"/>
      <c r="AM54" s="135">
        <f>AM52+AM50</f>
        <v>3434898</v>
      </c>
      <c r="AN54" s="135"/>
      <c r="AO54" s="135">
        <f>AO52+AO50</f>
        <v>3406051.6984635992</v>
      </c>
    </row>
    <row r="55" spans="1:41" x14ac:dyDescent="0.2">
      <c r="AK55" s="136"/>
      <c r="AL55" s="136"/>
      <c r="AM55" s="136"/>
      <c r="AN55" s="136"/>
      <c r="AO55" s="136"/>
    </row>
    <row r="56" spans="1:41" x14ac:dyDescent="0.2">
      <c r="A56" s="73" t="s">
        <v>257</v>
      </c>
      <c r="B56" s="2"/>
      <c r="C56" s="2"/>
      <c r="D56" s="12" t="s">
        <v>414</v>
      </c>
      <c r="E56" s="12" t="s">
        <v>414</v>
      </c>
      <c r="F56" s="2"/>
      <c r="G56" s="12" t="s">
        <v>414</v>
      </c>
      <c r="H56" s="12" t="s">
        <v>414</v>
      </c>
      <c r="I56" s="2"/>
      <c r="J56" s="12" t="s">
        <v>414</v>
      </c>
      <c r="K56" s="12" t="s">
        <v>414</v>
      </c>
      <c r="L56" s="2"/>
      <c r="M56" s="12" t="s">
        <v>414</v>
      </c>
      <c r="N56" s="12" t="s">
        <v>414</v>
      </c>
      <c r="O56" s="2"/>
      <c r="P56" s="12" t="s">
        <v>414</v>
      </c>
      <c r="Q56" s="12" t="s">
        <v>414</v>
      </c>
      <c r="R56" s="2"/>
      <c r="S56" s="12" t="s">
        <v>414</v>
      </c>
      <c r="T56" s="12" t="s">
        <v>414</v>
      </c>
      <c r="U56" s="2"/>
      <c r="V56" s="12" t="s">
        <v>414</v>
      </c>
      <c r="W56" s="12" t="s">
        <v>414</v>
      </c>
      <c r="X56" s="2"/>
      <c r="Y56" s="12" t="s">
        <v>414</v>
      </c>
      <c r="Z56" s="12" t="s">
        <v>414</v>
      </c>
      <c r="AA56" s="2"/>
      <c r="AB56" s="12" t="s">
        <v>414</v>
      </c>
      <c r="AC56" s="12" t="s">
        <v>414</v>
      </c>
      <c r="AD56" s="2"/>
      <c r="AE56" s="12" t="s">
        <v>414</v>
      </c>
      <c r="AF56" s="153">
        <v>27127</v>
      </c>
      <c r="AG56" s="2"/>
      <c r="AH56" s="12" t="s">
        <v>414</v>
      </c>
      <c r="AI56" s="153">
        <f>34401.861*1.07*1.10231125</f>
        <v>40576.067489322792</v>
      </c>
      <c r="AJ56" s="2"/>
      <c r="AK56" s="12" t="s">
        <v>414</v>
      </c>
      <c r="AL56" s="154"/>
      <c r="AM56" s="12" t="s">
        <v>414</v>
      </c>
      <c r="AN56" s="154"/>
      <c r="AO56" s="12" t="s">
        <v>414</v>
      </c>
    </row>
    <row r="57" spans="1:41" x14ac:dyDescent="0.2">
      <c r="A57" s="74" t="s">
        <v>462</v>
      </c>
      <c r="J57" s="135"/>
    </row>
    <row r="58" spans="1:41" x14ac:dyDescent="0.2">
      <c r="A58" s="134" t="s">
        <v>254</v>
      </c>
    </row>
    <row r="59" spans="1:41" x14ac:dyDescent="0.2">
      <c r="A59" s="134" t="s">
        <v>253</v>
      </c>
    </row>
    <row r="60" spans="1:41" x14ac:dyDescent="0.2">
      <c r="A60" s="134" t="s">
        <v>252</v>
      </c>
    </row>
    <row r="61" spans="1:41" x14ac:dyDescent="0.2">
      <c r="A61" s="134" t="s">
        <v>251</v>
      </c>
    </row>
    <row r="62" spans="1:41" x14ac:dyDescent="0.2">
      <c r="A62" s="134" t="s">
        <v>250</v>
      </c>
    </row>
    <row r="63" spans="1:41" x14ac:dyDescent="0.2">
      <c r="A63" s="134" t="s">
        <v>448</v>
      </c>
    </row>
    <row r="64" spans="1:41" x14ac:dyDescent="0.2">
      <c r="A64" s="134" t="s">
        <v>449</v>
      </c>
    </row>
    <row r="65" spans="1:13" x14ac:dyDescent="0.2">
      <c r="A65" s="134" t="s">
        <v>450</v>
      </c>
    </row>
    <row r="66" spans="1:13" x14ac:dyDescent="0.2">
      <c r="A66" s="134" t="s">
        <v>390</v>
      </c>
    </row>
    <row r="67" spans="1:13" s="84" customFormat="1" x14ac:dyDescent="0.2">
      <c r="A67" s="86" t="s">
        <v>369</v>
      </c>
      <c r="B67" s="85"/>
      <c r="C67" s="85"/>
      <c r="D67" s="85"/>
      <c r="E67" s="85"/>
      <c r="F67" s="85"/>
      <c r="G67" s="85"/>
      <c r="H67" s="85"/>
      <c r="I67" s="85"/>
      <c r="J67" s="85"/>
      <c r="K67" s="85"/>
      <c r="L67" s="85"/>
      <c r="M67" s="85"/>
    </row>
    <row r="68" spans="1:13" x14ac:dyDescent="0.2">
      <c r="A68" s="279" t="s">
        <v>389</v>
      </c>
    </row>
  </sheetData>
  <pageMargins left="0.75" right="0.75" top="1" bottom="1" header="0.5" footer="0.5"/>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A3E1-7039-46D3-B141-B8DC77351F59}">
  <dimension ref="A1:Q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bestFit="1" customWidth="1"/>
    <col min="5" max="13" width="9.42578125" style="174" bestFit="1" customWidth="1"/>
    <col min="14" max="14" width="14.42578125" style="174" customWidth="1"/>
    <col min="15" max="15" width="11.140625" style="174" customWidth="1"/>
    <col min="16" max="16" width="13.28515625" style="174" customWidth="1"/>
    <col min="17" max="17" width="18.7109375" style="174" bestFit="1" customWidth="1"/>
    <col min="18" max="16384" width="9.140625" style="174"/>
  </cols>
  <sheetData>
    <row r="1" spans="1:17" x14ac:dyDescent="0.2">
      <c r="A1" s="171" t="s">
        <v>476</v>
      </c>
    </row>
    <row r="2" spans="1:17" ht="30" customHeight="1" x14ac:dyDescent="0.2">
      <c r="A2" s="306"/>
      <c r="B2" s="176" t="s">
        <v>477</v>
      </c>
      <c r="C2" s="176" t="s">
        <v>478</v>
      </c>
      <c r="D2" s="176" t="s">
        <v>479</v>
      </c>
      <c r="E2" s="176" t="s">
        <v>480</v>
      </c>
      <c r="F2" s="176" t="s">
        <v>481</v>
      </c>
      <c r="G2" s="176" t="s">
        <v>482</v>
      </c>
      <c r="H2" s="176" t="s">
        <v>483</v>
      </c>
      <c r="I2" s="176" t="s">
        <v>484</v>
      </c>
      <c r="J2" s="176" t="s">
        <v>485</v>
      </c>
      <c r="K2" s="176" t="s">
        <v>486</v>
      </c>
      <c r="L2" s="176" t="s">
        <v>487</v>
      </c>
      <c r="M2" s="177" t="s">
        <v>488</v>
      </c>
      <c r="N2" s="410" t="s">
        <v>489</v>
      </c>
      <c r="O2" s="411"/>
      <c r="P2" s="411"/>
      <c r="Q2" s="412"/>
    </row>
    <row r="3" spans="1:17" ht="25.5" x14ac:dyDescent="0.2">
      <c r="A3" s="307"/>
      <c r="B3" s="308"/>
      <c r="C3" s="308"/>
      <c r="D3" s="308"/>
      <c r="E3" s="308"/>
      <c r="F3" s="308"/>
      <c r="G3" s="308"/>
      <c r="H3" s="308"/>
      <c r="I3" s="308"/>
      <c r="J3" s="308"/>
      <c r="K3" s="308"/>
      <c r="L3" s="308"/>
      <c r="M3" s="308"/>
      <c r="N3" s="68" t="s">
        <v>490</v>
      </c>
      <c r="O3" s="68" t="s">
        <v>200</v>
      </c>
      <c r="P3" s="68" t="s">
        <v>492</v>
      </c>
      <c r="Q3" s="407" t="s">
        <v>491</v>
      </c>
    </row>
    <row r="4" spans="1:17" x14ac:dyDescent="0.2">
      <c r="A4" s="309"/>
      <c r="B4" s="408" t="s">
        <v>13</v>
      </c>
      <c r="C4" s="409"/>
      <c r="D4" s="409"/>
      <c r="E4" s="409"/>
      <c r="F4" s="409"/>
      <c r="G4" s="409"/>
      <c r="H4" s="409"/>
      <c r="I4" s="409"/>
      <c r="J4" s="409"/>
      <c r="K4" s="409"/>
      <c r="L4" s="409"/>
      <c r="M4" s="409"/>
      <c r="N4" s="311"/>
      <c r="O4" s="311"/>
      <c r="P4" s="309"/>
      <c r="Q4" s="312"/>
    </row>
    <row r="5" spans="1:17" x14ac:dyDescent="0.2">
      <c r="A5" s="309"/>
      <c r="B5" s="313"/>
      <c r="C5" s="314"/>
      <c r="D5" s="314"/>
      <c r="E5" s="314"/>
      <c r="F5" s="314"/>
      <c r="G5" s="314"/>
      <c r="H5" s="314"/>
      <c r="I5" s="314"/>
      <c r="J5" s="314"/>
      <c r="K5" s="314"/>
      <c r="L5" s="314"/>
      <c r="M5" s="314"/>
      <c r="N5" s="309"/>
      <c r="O5" s="309"/>
      <c r="P5" s="315"/>
      <c r="Q5" s="312"/>
    </row>
    <row r="6" spans="1:17" x14ac:dyDescent="0.2">
      <c r="A6" s="167" t="s">
        <v>15</v>
      </c>
      <c r="B6" s="184">
        <v>0</v>
      </c>
      <c r="C6" s="71">
        <v>0</v>
      </c>
      <c r="D6" s="185">
        <v>0</v>
      </c>
      <c r="E6" s="319">
        <v>0</v>
      </c>
      <c r="F6" s="226">
        <v>0</v>
      </c>
      <c r="G6" s="226">
        <v>0</v>
      </c>
      <c r="H6" s="226">
        <v>0</v>
      </c>
      <c r="I6" s="226"/>
      <c r="J6" s="226"/>
      <c r="K6" s="320"/>
      <c r="L6" s="320"/>
      <c r="M6" s="226"/>
      <c r="N6" s="186">
        <f>SUM(B6:M6)</f>
        <v>0</v>
      </c>
      <c r="O6" s="183">
        <v>61852</v>
      </c>
      <c r="P6" s="188">
        <f>O6-N6</f>
        <v>61852</v>
      </c>
      <c r="Q6" s="183"/>
    </row>
    <row r="7" spans="1:17" x14ac:dyDescent="0.2">
      <c r="A7" s="167" t="s">
        <v>75</v>
      </c>
      <c r="B7" s="184">
        <v>37733</v>
      </c>
      <c r="C7" s="71">
        <v>35695</v>
      </c>
      <c r="D7" s="185">
        <v>0</v>
      </c>
      <c r="E7" s="226">
        <v>0</v>
      </c>
      <c r="F7" s="226">
        <v>30298</v>
      </c>
      <c r="G7" s="226">
        <v>0</v>
      </c>
      <c r="H7" s="226">
        <v>0</v>
      </c>
      <c r="I7" s="226"/>
      <c r="J7" s="226"/>
      <c r="K7" s="320"/>
      <c r="L7" s="320"/>
      <c r="M7" s="226"/>
      <c r="N7" s="186">
        <f t="shared" ref="N7:N45" si="0">SUM(B7:M7)</f>
        <v>103726</v>
      </c>
      <c r="O7" s="183">
        <v>134946</v>
      </c>
      <c r="P7" s="188">
        <f t="shared" ref="P7:P45" si="1">O7-N7</f>
        <v>31220</v>
      </c>
      <c r="Q7" s="183"/>
    </row>
    <row r="8" spans="1:17" x14ac:dyDescent="0.2">
      <c r="A8" s="167" t="s">
        <v>17</v>
      </c>
      <c r="B8" s="184">
        <v>40</v>
      </c>
      <c r="C8" s="71">
        <v>60</v>
      </c>
      <c r="D8" s="185">
        <v>22</v>
      </c>
      <c r="E8" s="226">
        <v>0</v>
      </c>
      <c r="F8" s="226">
        <v>0</v>
      </c>
      <c r="G8" s="226">
        <v>0</v>
      </c>
      <c r="H8" s="226">
        <v>0</v>
      </c>
      <c r="I8" s="226"/>
      <c r="J8" s="226"/>
      <c r="K8" s="320"/>
      <c r="L8" s="320"/>
      <c r="M8" s="226"/>
      <c r="N8" s="186">
        <f t="shared" si="0"/>
        <v>122</v>
      </c>
      <c r="O8" s="183">
        <v>4314</v>
      </c>
      <c r="P8" s="188">
        <f t="shared" si="1"/>
        <v>4192</v>
      </c>
      <c r="Q8" s="183"/>
    </row>
    <row r="9" spans="1:17" x14ac:dyDescent="0.2">
      <c r="A9" s="167" t="s">
        <v>18</v>
      </c>
      <c r="B9" s="184">
        <v>0</v>
      </c>
      <c r="C9" s="71">
        <v>0</v>
      </c>
      <c r="D9" s="185">
        <v>0</v>
      </c>
      <c r="E9" s="226">
        <v>0</v>
      </c>
      <c r="F9" s="226">
        <v>0</v>
      </c>
      <c r="G9" s="226">
        <v>0</v>
      </c>
      <c r="H9" s="226">
        <v>0</v>
      </c>
      <c r="I9" s="226"/>
      <c r="J9" s="226"/>
      <c r="K9" s="320"/>
      <c r="L9" s="320"/>
      <c r="M9" s="226"/>
      <c r="N9" s="186">
        <f t="shared" si="0"/>
        <v>0</v>
      </c>
      <c r="O9" s="183">
        <v>17884</v>
      </c>
      <c r="P9" s="188">
        <f t="shared" si="1"/>
        <v>17884</v>
      </c>
      <c r="Q9" s="183"/>
    </row>
    <row r="10" spans="1:17" x14ac:dyDescent="0.2">
      <c r="A10" s="167" t="s">
        <v>19</v>
      </c>
      <c r="B10" s="184">
        <v>0</v>
      </c>
      <c r="C10" s="71">
        <v>0</v>
      </c>
      <c r="D10" s="185">
        <v>0</v>
      </c>
      <c r="E10" s="226">
        <v>0</v>
      </c>
      <c r="F10" s="226">
        <v>0</v>
      </c>
      <c r="G10" s="226">
        <v>0</v>
      </c>
      <c r="H10" s="226">
        <v>0</v>
      </c>
      <c r="I10" s="226"/>
      <c r="J10" s="226"/>
      <c r="K10" s="320"/>
      <c r="L10" s="320"/>
      <c r="M10" s="226"/>
      <c r="N10" s="186">
        <f t="shared" si="0"/>
        <v>0</v>
      </c>
      <c r="O10" s="183">
        <v>13006</v>
      </c>
      <c r="P10" s="188">
        <f t="shared" si="1"/>
        <v>13006</v>
      </c>
      <c r="Q10" s="183"/>
    </row>
    <row r="11" spans="1:17" x14ac:dyDescent="0.2">
      <c r="A11" s="167" t="s">
        <v>20</v>
      </c>
      <c r="B11" s="184">
        <v>31719</v>
      </c>
      <c r="C11" s="71">
        <v>61253</v>
      </c>
      <c r="D11" s="185">
        <v>73316</v>
      </c>
      <c r="E11" s="226">
        <v>33601</v>
      </c>
      <c r="F11" s="226">
        <v>0</v>
      </c>
      <c r="G11" s="226">
        <v>0</v>
      </c>
      <c r="H11" s="226">
        <v>0</v>
      </c>
      <c r="I11" s="226"/>
      <c r="J11" s="226"/>
      <c r="K11" s="320"/>
      <c r="L11" s="320"/>
      <c r="M11" s="226"/>
      <c r="N11" s="186">
        <f t="shared" si="0"/>
        <v>199889</v>
      </c>
      <c r="O11" s="183">
        <v>235748</v>
      </c>
      <c r="P11" s="188">
        <f t="shared" si="1"/>
        <v>35859</v>
      </c>
      <c r="Q11" s="183"/>
    </row>
    <row r="12" spans="1:17" x14ac:dyDescent="0.2">
      <c r="A12" s="167" t="s">
        <v>21</v>
      </c>
      <c r="B12" s="184">
        <v>1815</v>
      </c>
      <c r="C12" s="71">
        <v>1784</v>
      </c>
      <c r="D12" s="185">
        <v>1266</v>
      </c>
      <c r="E12" s="226">
        <v>1255</v>
      </c>
      <c r="F12" s="226">
        <v>2225</v>
      </c>
      <c r="G12" s="226">
        <v>2342</v>
      </c>
      <c r="H12" s="226">
        <v>1980</v>
      </c>
      <c r="I12" s="226"/>
      <c r="J12" s="226"/>
      <c r="K12" s="320"/>
      <c r="L12" s="320"/>
      <c r="M12" s="226"/>
      <c r="N12" s="186">
        <f t="shared" si="0"/>
        <v>12667</v>
      </c>
      <c r="O12" s="183">
        <v>39020</v>
      </c>
      <c r="P12" s="188">
        <f t="shared" si="1"/>
        <v>26353</v>
      </c>
      <c r="Q12" s="183"/>
    </row>
    <row r="13" spans="1:17" x14ac:dyDescent="0.2">
      <c r="A13" s="167" t="s">
        <v>22</v>
      </c>
      <c r="B13" s="184">
        <v>0</v>
      </c>
      <c r="C13" s="71">
        <v>0</v>
      </c>
      <c r="D13" s="185">
        <v>0</v>
      </c>
      <c r="E13" s="226">
        <v>0</v>
      </c>
      <c r="F13" s="226">
        <v>0</v>
      </c>
      <c r="G13" s="226">
        <v>0</v>
      </c>
      <c r="H13" s="226">
        <v>0</v>
      </c>
      <c r="I13" s="226"/>
      <c r="J13" s="226"/>
      <c r="K13" s="320"/>
      <c r="L13" s="320"/>
      <c r="M13" s="226"/>
      <c r="N13" s="186">
        <f t="shared" si="0"/>
        <v>0</v>
      </c>
      <c r="O13" s="183">
        <v>0</v>
      </c>
      <c r="P13" s="188">
        <f t="shared" si="1"/>
        <v>0</v>
      </c>
      <c r="Q13" s="183"/>
    </row>
    <row r="14" spans="1:17" x14ac:dyDescent="0.2">
      <c r="A14" s="167" t="s">
        <v>23</v>
      </c>
      <c r="B14" s="184">
        <v>0</v>
      </c>
      <c r="C14" s="71">
        <v>0</v>
      </c>
      <c r="D14" s="185">
        <v>0</v>
      </c>
      <c r="E14" s="226">
        <v>0</v>
      </c>
      <c r="F14" s="226">
        <v>0</v>
      </c>
      <c r="G14" s="226">
        <v>0</v>
      </c>
      <c r="H14" s="226">
        <v>16137</v>
      </c>
      <c r="I14" s="226"/>
      <c r="J14" s="226"/>
      <c r="K14" s="320"/>
      <c r="L14" s="320"/>
      <c r="M14" s="226"/>
      <c r="N14" s="186">
        <f t="shared" si="0"/>
        <v>16137</v>
      </c>
      <c r="O14" s="183">
        <v>24387</v>
      </c>
      <c r="P14" s="188">
        <f t="shared" si="1"/>
        <v>8250</v>
      </c>
      <c r="Q14" s="183"/>
    </row>
    <row r="15" spans="1:17" x14ac:dyDescent="0.2">
      <c r="A15" s="167" t="s">
        <v>24</v>
      </c>
      <c r="B15" s="184">
        <v>0</v>
      </c>
      <c r="C15" s="71">
        <v>0</v>
      </c>
      <c r="D15" s="185">
        <v>0</v>
      </c>
      <c r="E15" s="226">
        <v>0</v>
      </c>
      <c r="F15" s="226">
        <v>0</v>
      </c>
      <c r="G15" s="226">
        <v>0</v>
      </c>
      <c r="H15" s="226">
        <v>0</v>
      </c>
      <c r="I15" s="226"/>
      <c r="J15" s="226"/>
      <c r="K15" s="320"/>
      <c r="L15" s="320"/>
      <c r="M15" s="226"/>
      <c r="N15" s="189">
        <f t="shared" si="0"/>
        <v>0</v>
      </c>
      <c r="O15" s="183">
        <v>0</v>
      </c>
      <c r="P15" s="188">
        <f t="shared" si="1"/>
        <v>0</v>
      </c>
      <c r="Q15" s="183"/>
    </row>
    <row r="16" spans="1:17" x14ac:dyDescent="0.2">
      <c r="A16" s="167" t="s">
        <v>25</v>
      </c>
      <c r="B16" s="191">
        <v>0</v>
      </c>
      <c r="C16" s="71">
        <v>0</v>
      </c>
      <c r="D16" s="185">
        <v>235</v>
      </c>
      <c r="E16" s="226">
        <v>7978</v>
      </c>
      <c r="F16" s="226">
        <v>26658</v>
      </c>
      <c r="G16" s="226">
        <v>18915</v>
      </c>
      <c r="H16" s="226">
        <v>30918</v>
      </c>
      <c r="I16" s="226"/>
      <c r="J16" s="226"/>
      <c r="K16" s="320"/>
      <c r="L16" s="320"/>
      <c r="M16" s="226"/>
      <c r="N16" s="190">
        <f t="shared" si="0"/>
        <v>84704</v>
      </c>
      <c r="O16" s="183">
        <v>189343</v>
      </c>
      <c r="P16" s="188">
        <f t="shared" si="1"/>
        <v>104639</v>
      </c>
      <c r="Q16" s="183"/>
    </row>
    <row r="17" spans="1:17" x14ac:dyDescent="0.2">
      <c r="A17" s="167" t="s">
        <v>26</v>
      </c>
      <c r="B17" s="184">
        <v>261</v>
      </c>
      <c r="C17" s="71">
        <v>261</v>
      </c>
      <c r="D17" s="185">
        <v>543</v>
      </c>
      <c r="E17" s="226">
        <v>0</v>
      </c>
      <c r="F17" s="226">
        <v>3</v>
      </c>
      <c r="G17" s="226">
        <v>0</v>
      </c>
      <c r="H17" s="226">
        <v>0</v>
      </c>
      <c r="I17" s="226"/>
      <c r="J17" s="226"/>
      <c r="K17" s="320"/>
      <c r="L17" s="320"/>
      <c r="M17" s="226"/>
      <c r="N17" s="186">
        <f t="shared" si="0"/>
        <v>1068</v>
      </c>
      <c r="O17" s="183">
        <v>17884</v>
      </c>
      <c r="P17" s="188">
        <f t="shared" si="1"/>
        <v>16816</v>
      </c>
      <c r="Q17" s="183"/>
    </row>
    <row r="18" spans="1:17" x14ac:dyDescent="0.2">
      <c r="A18" s="167" t="s">
        <v>27</v>
      </c>
      <c r="B18" s="184">
        <v>0</v>
      </c>
      <c r="C18" s="71">
        <v>0</v>
      </c>
      <c r="D18" s="185">
        <v>0</v>
      </c>
      <c r="E18" s="226">
        <v>17249</v>
      </c>
      <c r="F18" s="226">
        <v>0</v>
      </c>
      <c r="G18" s="226">
        <v>20149</v>
      </c>
      <c r="H18" s="226">
        <v>0</v>
      </c>
      <c r="I18" s="226"/>
      <c r="J18" s="226"/>
      <c r="K18" s="320"/>
      <c r="L18" s="320"/>
      <c r="M18" s="226"/>
      <c r="N18" s="186">
        <f t="shared" si="0"/>
        <v>37398</v>
      </c>
      <c r="O18" s="183">
        <v>42272</v>
      </c>
      <c r="P18" s="188">
        <f t="shared" si="1"/>
        <v>4874</v>
      </c>
      <c r="Q18" s="183"/>
    </row>
    <row r="19" spans="1:17" x14ac:dyDescent="0.2">
      <c r="A19" s="167" t="s">
        <v>78</v>
      </c>
      <c r="B19" s="184">
        <v>17212</v>
      </c>
      <c r="C19" s="71">
        <v>0</v>
      </c>
      <c r="D19" s="185">
        <v>0</v>
      </c>
      <c r="E19" s="226">
        <v>0</v>
      </c>
      <c r="F19" s="226">
        <v>0</v>
      </c>
      <c r="G19" s="226">
        <v>0</v>
      </c>
      <c r="H19" s="226">
        <v>0</v>
      </c>
      <c r="I19" s="226"/>
      <c r="J19" s="226"/>
      <c r="K19" s="320"/>
      <c r="L19" s="320"/>
      <c r="M19" s="226"/>
      <c r="N19" s="186">
        <f t="shared" si="0"/>
        <v>17212</v>
      </c>
      <c r="O19" s="183">
        <v>26013</v>
      </c>
      <c r="P19" s="188">
        <f t="shared" si="1"/>
        <v>8801</v>
      </c>
      <c r="Q19" s="183"/>
    </row>
    <row r="20" spans="1:17" x14ac:dyDescent="0.2">
      <c r="A20" s="167" t="s">
        <v>28</v>
      </c>
      <c r="B20" s="184">
        <v>9682</v>
      </c>
      <c r="C20" s="71">
        <v>0</v>
      </c>
      <c r="D20" s="185">
        <v>0</v>
      </c>
      <c r="E20" s="226">
        <v>0</v>
      </c>
      <c r="F20" s="226">
        <v>0</v>
      </c>
      <c r="G20" s="226">
        <v>0</v>
      </c>
      <c r="H20" s="226">
        <v>0</v>
      </c>
      <c r="I20" s="226"/>
      <c r="J20" s="226"/>
      <c r="K20" s="320"/>
      <c r="L20" s="320"/>
      <c r="M20" s="226"/>
      <c r="N20" s="186">
        <f t="shared" si="0"/>
        <v>9682</v>
      </c>
      <c r="O20" s="183">
        <v>14586</v>
      </c>
      <c r="P20" s="188">
        <f t="shared" si="1"/>
        <v>4904</v>
      </c>
      <c r="Q20" s="183"/>
    </row>
    <row r="21" spans="1:17" x14ac:dyDescent="0.2">
      <c r="A21" s="167" t="s">
        <v>29</v>
      </c>
      <c r="B21" s="184">
        <v>0</v>
      </c>
      <c r="C21" s="71">
        <v>0</v>
      </c>
      <c r="D21" s="185">
        <v>0</v>
      </c>
      <c r="E21" s="226">
        <v>0</v>
      </c>
      <c r="F21" s="226">
        <v>0</v>
      </c>
      <c r="G21" s="226">
        <v>0</v>
      </c>
      <c r="H21" s="226">
        <v>0</v>
      </c>
      <c r="I21" s="226"/>
      <c r="J21" s="226"/>
      <c r="K21" s="320"/>
      <c r="L21" s="320"/>
      <c r="M21" s="226"/>
      <c r="N21" s="186">
        <f t="shared" si="0"/>
        <v>0</v>
      </c>
      <c r="O21" s="183">
        <v>0</v>
      </c>
      <c r="P21" s="188">
        <f t="shared" si="1"/>
        <v>0</v>
      </c>
      <c r="Q21" s="183"/>
    </row>
    <row r="22" spans="1:17" x14ac:dyDescent="0.2">
      <c r="A22" s="167" t="s">
        <v>30</v>
      </c>
      <c r="B22" s="184">
        <v>21</v>
      </c>
      <c r="C22" s="71">
        <v>15810</v>
      </c>
      <c r="D22" s="185">
        <v>21</v>
      </c>
      <c r="E22" s="226">
        <v>394</v>
      </c>
      <c r="F22" s="226">
        <v>20577</v>
      </c>
      <c r="G22" s="226">
        <v>1765</v>
      </c>
      <c r="H22" s="226">
        <v>0</v>
      </c>
      <c r="I22" s="226"/>
      <c r="J22" s="226"/>
      <c r="K22" s="320"/>
      <c r="L22" s="320"/>
      <c r="M22" s="226"/>
      <c r="N22" s="186">
        <f t="shared" si="0"/>
        <v>38588</v>
      </c>
      <c r="O22" s="183">
        <v>78041</v>
      </c>
      <c r="P22" s="188">
        <f t="shared" si="1"/>
        <v>39453</v>
      </c>
      <c r="Q22" s="183"/>
    </row>
    <row r="23" spans="1:17" x14ac:dyDescent="0.2">
      <c r="A23" s="167" t="s">
        <v>31</v>
      </c>
      <c r="B23" s="191">
        <v>9643</v>
      </c>
      <c r="C23" s="71">
        <v>0</v>
      </c>
      <c r="D23" s="185">
        <v>0</v>
      </c>
      <c r="E23" s="226">
        <v>6343</v>
      </c>
      <c r="F23" s="226">
        <v>0</v>
      </c>
      <c r="G23" s="226">
        <v>0</v>
      </c>
      <c r="H23" s="226">
        <v>0</v>
      </c>
      <c r="I23" s="226"/>
      <c r="J23" s="226"/>
      <c r="K23" s="320"/>
      <c r="L23" s="320"/>
      <c r="M23" s="226"/>
      <c r="N23" s="190">
        <f t="shared" si="0"/>
        <v>15986</v>
      </c>
      <c r="O23" s="183">
        <v>19511</v>
      </c>
      <c r="P23" s="188">
        <f t="shared" si="1"/>
        <v>3525</v>
      </c>
      <c r="Q23" s="183"/>
    </row>
    <row r="24" spans="1:17" x14ac:dyDescent="0.2">
      <c r="A24" s="167" t="s">
        <v>32</v>
      </c>
      <c r="B24" s="184">
        <v>0</v>
      </c>
      <c r="C24" s="71">
        <v>0</v>
      </c>
      <c r="D24" s="185">
        <v>0</v>
      </c>
      <c r="E24" s="226">
        <v>0</v>
      </c>
      <c r="F24" s="226">
        <v>0</v>
      </c>
      <c r="G24" s="226">
        <v>0</v>
      </c>
      <c r="H24" s="226">
        <v>0</v>
      </c>
      <c r="I24" s="226"/>
      <c r="J24" s="226"/>
      <c r="K24" s="320"/>
      <c r="L24" s="320"/>
      <c r="M24" s="226"/>
      <c r="N24" s="189">
        <f t="shared" si="0"/>
        <v>0</v>
      </c>
      <c r="O24" s="183">
        <v>0</v>
      </c>
      <c r="P24" s="188">
        <f t="shared" si="1"/>
        <v>0</v>
      </c>
      <c r="Q24" s="183"/>
    </row>
    <row r="25" spans="1:17" x14ac:dyDescent="0.2">
      <c r="A25" s="167" t="s">
        <v>33</v>
      </c>
      <c r="B25" s="191">
        <v>0</v>
      </c>
      <c r="C25" s="71">
        <v>0</v>
      </c>
      <c r="D25" s="185">
        <v>0</v>
      </c>
      <c r="E25" s="226">
        <v>0</v>
      </c>
      <c r="F25" s="226">
        <v>0</v>
      </c>
      <c r="G25" s="226">
        <v>10758</v>
      </c>
      <c r="H25" s="226">
        <v>0</v>
      </c>
      <c r="I25" s="226"/>
      <c r="J25" s="226"/>
      <c r="K25" s="320"/>
      <c r="L25" s="320"/>
      <c r="M25" s="226"/>
      <c r="N25" s="190">
        <f t="shared" si="0"/>
        <v>10758</v>
      </c>
      <c r="O25" s="183">
        <v>16258</v>
      </c>
      <c r="P25" s="188">
        <f t="shared" si="1"/>
        <v>5500</v>
      </c>
      <c r="Q25" s="183"/>
    </row>
    <row r="26" spans="1:17" x14ac:dyDescent="0.2">
      <c r="A26" s="167" t="s">
        <v>34</v>
      </c>
      <c r="B26" s="184">
        <v>0</v>
      </c>
      <c r="C26" s="71">
        <v>0</v>
      </c>
      <c r="D26" s="185">
        <v>0</v>
      </c>
      <c r="E26" s="226">
        <v>0</v>
      </c>
      <c r="F26" s="226">
        <v>0</v>
      </c>
      <c r="G26" s="226">
        <v>0</v>
      </c>
      <c r="H26" s="226">
        <v>0</v>
      </c>
      <c r="I26" s="226"/>
      <c r="J26" s="226"/>
      <c r="K26" s="320"/>
      <c r="L26" s="320"/>
      <c r="M26" s="226"/>
      <c r="N26" s="186">
        <f t="shared" si="0"/>
        <v>0</v>
      </c>
      <c r="O26" s="183">
        <v>8606</v>
      </c>
      <c r="P26" s="188">
        <f t="shared" si="1"/>
        <v>8606</v>
      </c>
      <c r="Q26" s="183"/>
    </row>
    <row r="27" spans="1:17" x14ac:dyDescent="0.2">
      <c r="A27" s="167" t="s">
        <v>35</v>
      </c>
      <c r="B27" s="184">
        <v>0</v>
      </c>
      <c r="C27" s="71">
        <v>0</v>
      </c>
      <c r="D27" s="185">
        <v>0</v>
      </c>
      <c r="E27" s="226">
        <v>0</v>
      </c>
      <c r="F27" s="226">
        <v>0</v>
      </c>
      <c r="G27" s="226">
        <v>0</v>
      </c>
      <c r="H27" s="226">
        <v>0</v>
      </c>
      <c r="I27" s="226"/>
      <c r="J27" s="226"/>
      <c r="K27" s="320"/>
      <c r="L27" s="320"/>
      <c r="M27" s="226"/>
      <c r="N27" s="189">
        <f t="shared" si="0"/>
        <v>0</v>
      </c>
      <c r="O27" s="183">
        <v>17884</v>
      </c>
      <c r="P27" s="188">
        <f t="shared" si="1"/>
        <v>17884</v>
      </c>
      <c r="Q27" s="183"/>
    </row>
    <row r="28" spans="1:17" x14ac:dyDescent="0.2">
      <c r="A28" s="167" t="s">
        <v>36</v>
      </c>
      <c r="B28" s="184">
        <v>0</v>
      </c>
      <c r="C28" s="71">
        <v>0</v>
      </c>
      <c r="D28" s="185">
        <v>0</v>
      </c>
      <c r="E28" s="226">
        <v>0</v>
      </c>
      <c r="F28" s="226">
        <v>0</v>
      </c>
      <c r="G28" s="226">
        <v>0</v>
      </c>
      <c r="H28" s="226">
        <v>0</v>
      </c>
      <c r="I28" s="226"/>
      <c r="J28" s="226"/>
      <c r="K28" s="320"/>
      <c r="L28" s="320"/>
      <c r="M28" s="226"/>
      <c r="N28" s="189">
        <f t="shared" si="0"/>
        <v>0</v>
      </c>
      <c r="O28" s="183">
        <v>0</v>
      </c>
      <c r="P28" s="188">
        <f t="shared" si="1"/>
        <v>0</v>
      </c>
      <c r="Q28" s="183"/>
    </row>
    <row r="29" spans="1:17" x14ac:dyDescent="0.2">
      <c r="A29" s="167" t="s">
        <v>37</v>
      </c>
      <c r="B29" s="191">
        <v>1495</v>
      </c>
      <c r="C29" s="71">
        <v>215</v>
      </c>
      <c r="D29" s="185">
        <v>0</v>
      </c>
      <c r="E29" s="226">
        <v>24</v>
      </c>
      <c r="F29" s="226">
        <v>71</v>
      </c>
      <c r="G29" s="226">
        <v>0</v>
      </c>
      <c r="H29" s="226">
        <v>0</v>
      </c>
      <c r="I29" s="226"/>
      <c r="J29" s="226"/>
      <c r="K29" s="320"/>
      <c r="L29" s="320"/>
      <c r="M29" s="226"/>
      <c r="N29" s="190">
        <f t="shared" si="0"/>
        <v>1805</v>
      </c>
      <c r="O29" s="183">
        <v>14384</v>
      </c>
      <c r="P29" s="188">
        <f t="shared" si="1"/>
        <v>12579</v>
      </c>
      <c r="Q29" s="183"/>
    </row>
    <row r="30" spans="1:17" x14ac:dyDescent="0.2">
      <c r="A30" s="167" t="s">
        <v>38</v>
      </c>
      <c r="B30" s="184">
        <v>1482</v>
      </c>
      <c r="C30" s="71">
        <v>1822</v>
      </c>
      <c r="D30" s="185">
        <v>206</v>
      </c>
      <c r="E30" s="226">
        <v>2866</v>
      </c>
      <c r="F30" s="226">
        <v>1039</v>
      </c>
      <c r="G30" s="226">
        <v>1548</v>
      </c>
      <c r="H30" s="226">
        <v>1009</v>
      </c>
      <c r="I30" s="226"/>
      <c r="J30" s="226"/>
      <c r="K30" s="320"/>
      <c r="L30" s="320"/>
      <c r="M30" s="226"/>
      <c r="N30" s="186">
        <f t="shared" si="0"/>
        <v>9972</v>
      </c>
      <c r="O30" s="183">
        <v>17262</v>
      </c>
      <c r="P30" s="188">
        <f t="shared" si="1"/>
        <v>7290</v>
      </c>
      <c r="Q30" s="183"/>
    </row>
    <row r="31" spans="1:17" x14ac:dyDescent="0.2">
      <c r="A31" s="167" t="s">
        <v>329</v>
      </c>
      <c r="B31" s="192">
        <v>0</v>
      </c>
      <c r="C31" s="71">
        <v>0</v>
      </c>
      <c r="D31" s="185">
        <v>0</v>
      </c>
      <c r="E31" s="226">
        <v>0</v>
      </c>
      <c r="F31" s="226">
        <v>0</v>
      </c>
      <c r="G31" s="226">
        <v>0</v>
      </c>
      <c r="H31" s="226">
        <v>0</v>
      </c>
      <c r="I31" s="226"/>
      <c r="J31" s="226"/>
      <c r="K31" s="320"/>
      <c r="L31" s="320"/>
      <c r="M31" s="226"/>
      <c r="N31" s="167">
        <f t="shared" si="0"/>
        <v>0</v>
      </c>
      <c r="O31" s="183">
        <v>7258</v>
      </c>
      <c r="P31" s="188">
        <f t="shared" si="1"/>
        <v>7258</v>
      </c>
      <c r="Q31" s="183"/>
    </row>
    <row r="32" spans="1:17" x14ac:dyDescent="0.2">
      <c r="A32" s="167" t="s">
        <v>39</v>
      </c>
      <c r="B32" s="184">
        <v>0</v>
      </c>
      <c r="C32" s="71">
        <v>0</v>
      </c>
      <c r="D32" s="185">
        <v>0</v>
      </c>
      <c r="E32" s="226">
        <v>0</v>
      </c>
      <c r="F32" s="226">
        <v>0</v>
      </c>
      <c r="G32" s="226">
        <v>0</v>
      </c>
      <c r="H32" s="226">
        <v>0</v>
      </c>
      <c r="I32" s="226"/>
      <c r="J32" s="226"/>
      <c r="K32" s="320"/>
      <c r="L32" s="320"/>
      <c r="M32" s="226"/>
      <c r="N32" s="186">
        <f t="shared" si="0"/>
        <v>0</v>
      </c>
      <c r="O32" s="183">
        <v>21136</v>
      </c>
      <c r="P32" s="188">
        <f t="shared" si="1"/>
        <v>21136</v>
      </c>
      <c r="Q32" s="183"/>
    </row>
    <row r="33" spans="1:17" x14ac:dyDescent="0.2">
      <c r="A33" s="167" t="s">
        <v>40</v>
      </c>
      <c r="B33" s="184">
        <v>0</v>
      </c>
      <c r="C33" s="71">
        <v>0</v>
      </c>
      <c r="D33" s="185">
        <v>0</v>
      </c>
      <c r="E33" s="226">
        <v>0</v>
      </c>
      <c r="F33" s="226">
        <v>0</v>
      </c>
      <c r="G33" s="226">
        <v>0</v>
      </c>
      <c r="H33" s="226">
        <v>0</v>
      </c>
      <c r="I33" s="226"/>
      <c r="J33" s="226"/>
      <c r="K33" s="320"/>
      <c r="L33" s="320"/>
      <c r="M33" s="226"/>
      <c r="N33" s="186">
        <f t="shared" si="0"/>
        <v>0</v>
      </c>
      <c r="O33" s="183">
        <v>0</v>
      </c>
      <c r="P33" s="188">
        <f t="shared" si="1"/>
        <v>0</v>
      </c>
      <c r="Q33" s="183"/>
    </row>
    <row r="34" spans="1:17" x14ac:dyDescent="0.2">
      <c r="A34" s="167" t="s">
        <v>41</v>
      </c>
      <c r="B34" s="184">
        <v>0</v>
      </c>
      <c r="C34" s="71">
        <v>0</v>
      </c>
      <c r="D34" s="185">
        <v>0</v>
      </c>
      <c r="E34" s="226">
        <v>52</v>
      </c>
      <c r="F34" s="226">
        <v>131</v>
      </c>
      <c r="G34" s="226">
        <v>446</v>
      </c>
      <c r="H34" s="226">
        <v>8077</v>
      </c>
      <c r="I34" s="226"/>
      <c r="J34" s="226"/>
      <c r="K34" s="320"/>
      <c r="L34" s="320"/>
      <c r="M34" s="226"/>
      <c r="N34" s="186">
        <f t="shared" si="0"/>
        <v>8706</v>
      </c>
      <c r="O34" s="183">
        <v>41715</v>
      </c>
      <c r="P34" s="188">
        <f t="shared" si="1"/>
        <v>33009</v>
      </c>
      <c r="Q34" s="183"/>
    </row>
    <row r="35" spans="1:17" x14ac:dyDescent="0.2">
      <c r="A35" s="167" t="s">
        <v>42</v>
      </c>
      <c r="B35" s="184">
        <v>0</v>
      </c>
      <c r="C35" s="71">
        <v>0</v>
      </c>
      <c r="D35" s="185">
        <v>0</v>
      </c>
      <c r="E35" s="226">
        <v>0</v>
      </c>
      <c r="F35" s="226">
        <v>0</v>
      </c>
      <c r="G35" s="226">
        <v>0</v>
      </c>
      <c r="H35" s="226">
        <v>0</v>
      </c>
      <c r="I35" s="226"/>
      <c r="J35" s="226"/>
      <c r="K35" s="320"/>
      <c r="L35" s="320"/>
      <c r="M35" s="226"/>
      <c r="N35" s="189">
        <f t="shared" si="0"/>
        <v>0</v>
      </c>
      <c r="O35" s="183">
        <v>0</v>
      </c>
      <c r="P35" s="188">
        <f t="shared" si="1"/>
        <v>0</v>
      </c>
      <c r="Q35" s="183"/>
    </row>
    <row r="36" spans="1:17" x14ac:dyDescent="0.2">
      <c r="A36" s="167" t="s">
        <v>43</v>
      </c>
      <c r="B36" s="184">
        <v>0</v>
      </c>
      <c r="C36" s="71">
        <v>424</v>
      </c>
      <c r="D36" s="185">
        <v>490</v>
      </c>
      <c r="E36" s="226">
        <v>1741</v>
      </c>
      <c r="F36" s="226">
        <v>705</v>
      </c>
      <c r="G36" s="226">
        <v>106</v>
      </c>
      <c r="H36" s="226">
        <v>24</v>
      </c>
      <c r="I36" s="226"/>
      <c r="J36" s="226"/>
      <c r="K36" s="320"/>
      <c r="L36" s="320"/>
      <c r="M36" s="226"/>
      <c r="N36" s="186">
        <f t="shared" si="0"/>
        <v>3490</v>
      </c>
      <c r="O36" s="183">
        <v>7258</v>
      </c>
      <c r="P36" s="188">
        <f t="shared" si="1"/>
        <v>3768</v>
      </c>
      <c r="Q36" s="183"/>
    </row>
    <row r="37" spans="1:17" x14ac:dyDescent="0.2">
      <c r="A37" s="167" t="s">
        <v>44</v>
      </c>
      <c r="B37" s="184">
        <v>0</v>
      </c>
      <c r="C37" s="71">
        <v>338</v>
      </c>
      <c r="D37" s="185">
        <v>36275</v>
      </c>
      <c r="E37" s="226">
        <v>182</v>
      </c>
      <c r="F37" s="226">
        <v>104</v>
      </c>
      <c r="G37" s="226">
        <v>0</v>
      </c>
      <c r="H37" s="226">
        <v>0</v>
      </c>
      <c r="I37" s="226"/>
      <c r="J37" s="226"/>
      <c r="K37" s="320"/>
      <c r="L37" s="320"/>
      <c r="M37" s="226"/>
      <c r="N37" s="190">
        <f t="shared" si="0"/>
        <v>36899</v>
      </c>
      <c r="O37" s="183">
        <v>66660</v>
      </c>
      <c r="P37" s="188">
        <f t="shared" si="1"/>
        <v>29761</v>
      </c>
      <c r="Q37" s="183"/>
    </row>
    <row r="38" spans="1:17" x14ac:dyDescent="0.2">
      <c r="A38" s="167" t="s">
        <v>45</v>
      </c>
      <c r="B38" s="184">
        <v>0</v>
      </c>
      <c r="C38" s="71">
        <v>0</v>
      </c>
      <c r="D38" s="185">
        <v>0</v>
      </c>
      <c r="E38" s="226">
        <v>0</v>
      </c>
      <c r="F38" s="226">
        <v>0</v>
      </c>
      <c r="G38" s="226">
        <v>0</v>
      </c>
      <c r="H38" s="226">
        <v>0</v>
      </c>
      <c r="I38" s="226"/>
      <c r="J38" s="226"/>
      <c r="K38" s="320"/>
      <c r="L38" s="320"/>
      <c r="M38" s="226"/>
      <c r="N38" s="189">
        <f t="shared" si="0"/>
        <v>0</v>
      </c>
      <c r="O38" s="183">
        <v>25300</v>
      </c>
      <c r="P38" s="188">
        <f t="shared" si="1"/>
        <v>25300</v>
      </c>
      <c r="Q38" s="183"/>
    </row>
    <row r="39" spans="1:17" x14ac:dyDescent="0.2">
      <c r="A39" s="167" t="s">
        <v>46</v>
      </c>
      <c r="B39" s="191">
        <v>24220</v>
      </c>
      <c r="C39" s="71">
        <v>0</v>
      </c>
      <c r="D39" s="185">
        <v>0</v>
      </c>
      <c r="E39" s="226">
        <v>0</v>
      </c>
      <c r="F39" s="226">
        <v>0</v>
      </c>
      <c r="G39" s="226">
        <v>0</v>
      </c>
      <c r="H39" s="226">
        <v>0</v>
      </c>
      <c r="I39" s="226"/>
      <c r="J39" s="226"/>
      <c r="K39" s="320"/>
      <c r="L39" s="320"/>
      <c r="M39" s="226"/>
      <c r="N39" s="190">
        <f t="shared" si="0"/>
        <v>24220</v>
      </c>
      <c r="O39" s="183">
        <v>37394</v>
      </c>
      <c r="P39" s="188">
        <f t="shared" si="1"/>
        <v>13174</v>
      </c>
      <c r="Q39" s="183"/>
    </row>
    <row r="40" spans="1:17" x14ac:dyDescent="0.2">
      <c r="A40" s="167" t="s">
        <v>47</v>
      </c>
      <c r="B40" s="184">
        <v>0</v>
      </c>
      <c r="C40" s="71">
        <v>0</v>
      </c>
      <c r="D40" s="185">
        <v>0</v>
      </c>
      <c r="E40" s="226">
        <v>0</v>
      </c>
      <c r="F40" s="226">
        <v>0</v>
      </c>
      <c r="G40" s="226">
        <v>0</v>
      </c>
      <c r="H40" s="226">
        <v>0</v>
      </c>
      <c r="I40" s="226"/>
      <c r="J40" s="226"/>
      <c r="K40" s="320"/>
      <c r="L40" s="320"/>
      <c r="M40" s="226"/>
      <c r="N40" s="189">
        <f t="shared" si="0"/>
        <v>0</v>
      </c>
      <c r="O40" s="183">
        <v>0</v>
      </c>
      <c r="P40" s="188">
        <f t="shared" si="1"/>
        <v>0</v>
      </c>
      <c r="Q40" s="183"/>
    </row>
    <row r="41" spans="1:17" x14ac:dyDescent="0.2">
      <c r="A41" s="167" t="s">
        <v>49</v>
      </c>
      <c r="B41" s="184">
        <v>0</v>
      </c>
      <c r="C41" s="71">
        <v>0</v>
      </c>
      <c r="D41" s="185">
        <v>0</v>
      </c>
      <c r="E41" s="226">
        <v>0</v>
      </c>
      <c r="F41" s="226">
        <v>0</v>
      </c>
      <c r="G41" s="226">
        <v>0</v>
      </c>
      <c r="H41" s="226">
        <v>0</v>
      </c>
      <c r="I41" s="226"/>
      <c r="J41" s="226"/>
      <c r="K41" s="320"/>
      <c r="L41" s="320"/>
      <c r="M41" s="226"/>
      <c r="N41" s="189">
        <f t="shared" si="0"/>
        <v>0</v>
      </c>
      <c r="O41" s="183">
        <v>0</v>
      </c>
      <c r="P41" s="188">
        <f t="shared" si="1"/>
        <v>0</v>
      </c>
      <c r="Q41" s="183"/>
    </row>
    <row r="42" spans="1:17" x14ac:dyDescent="0.2">
      <c r="A42" s="167" t="s">
        <v>50</v>
      </c>
      <c r="B42" s="184">
        <v>0</v>
      </c>
      <c r="C42" s="71">
        <v>0</v>
      </c>
      <c r="D42" s="185">
        <v>0</v>
      </c>
      <c r="E42" s="226">
        <v>0</v>
      </c>
      <c r="F42" s="226">
        <v>0</v>
      </c>
      <c r="G42" s="226">
        <v>0</v>
      </c>
      <c r="H42" s="226">
        <v>0</v>
      </c>
      <c r="I42" s="226"/>
      <c r="J42" s="226"/>
      <c r="K42" s="320"/>
      <c r="L42" s="320"/>
      <c r="M42" s="226"/>
      <c r="N42" s="189">
        <f t="shared" si="0"/>
        <v>0</v>
      </c>
      <c r="O42" s="183">
        <v>22762</v>
      </c>
      <c r="P42" s="188">
        <f t="shared" si="1"/>
        <v>22762</v>
      </c>
      <c r="Q42" s="183"/>
    </row>
    <row r="43" spans="1:17" x14ac:dyDescent="0.2">
      <c r="A43" s="167" t="s">
        <v>51</v>
      </c>
      <c r="B43" s="184">
        <v>0</v>
      </c>
      <c r="C43" s="71">
        <v>0</v>
      </c>
      <c r="D43" s="185">
        <v>0</v>
      </c>
      <c r="E43" s="226">
        <v>0</v>
      </c>
      <c r="F43" s="226">
        <v>0</v>
      </c>
      <c r="G43" s="226">
        <v>0</v>
      </c>
      <c r="H43" s="226">
        <v>0</v>
      </c>
      <c r="I43" s="226"/>
      <c r="J43" s="226"/>
      <c r="K43" s="320"/>
      <c r="L43" s="320"/>
      <c r="M43" s="226"/>
      <c r="N43" s="189">
        <f t="shared" si="0"/>
        <v>0</v>
      </c>
      <c r="O43" s="183">
        <v>0</v>
      </c>
      <c r="P43" s="188">
        <f t="shared" si="1"/>
        <v>0</v>
      </c>
      <c r="Q43" s="183"/>
    </row>
    <row r="44" spans="1:17" x14ac:dyDescent="0.2">
      <c r="A44" s="167" t="s">
        <v>52</v>
      </c>
      <c r="B44" s="184">
        <v>0</v>
      </c>
      <c r="C44" s="71">
        <v>0</v>
      </c>
      <c r="D44" s="185">
        <v>0</v>
      </c>
      <c r="E44" s="226">
        <v>0</v>
      </c>
      <c r="F44" s="226">
        <v>0</v>
      </c>
      <c r="G44" s="226">
        <v>0</v>
      </c>
      <c r="H44" s="226">
        <v>0</v>
      </c>
      <c r="I44" s="226"/>
      <c r="J44" s="226"/>
      <c r="K44" s="320"/>
      <c r="L44" s="320"/>
      <c r="M44" s="226"/>
      <c r="N44" s="189">
        <f t="shared" si="0"/>
        <v>0</v>
      </c>
      <c r="O44" s="183">
        <v>0</v>
      </c>
      <c r="P44" s="188">
        <f t="shared" si="1"/>
        <v>0</v>
      </c>
      <c r="Q44" s="183"/>
    </row>
    <row r="45" spans="1:17" x14ac:dyDescent="0.2">
      <c r="A45" s="167" t="s">
        <v>53</v>
      </c>
      <c r="B45" s="184">
        <v>12910</v>
      </c>
      <c r="C45" s="71">
        <v>0</v>
      </c>
      <c r="D45" s="185">
        <v>0</v>
      </c>
      <c r="E45" s="226">
        <v>0</v>
      </c>
      <c r="F45" s="226">
        <v>0</v>
      </c>
      <c r="G45" s="226">
        <v>0</v>
      </c>
      <c r="H45" s="226">
        <v>0</v>
      </c>
      <c r="I45" s="226"/>
      <c r="J45" s="226"/>
      <c r="K45" s="320"/>
      <c r="L45" s="320"/>
      <c r="M45" s="226"/>
      <c r="N45" s="186">
        <f t="shared" si="0"/>
        <v>12910</v>
      </c>
      <c r="O45" s="183">
        <v>19511</v>
      </c>
      <c r="P45" s="188">
        <f t="shared" si="1"/>
        <v>6601</v>
      </c>
      <c r="Q45" s="183"/>
    </row>
    <row r="46" spans="1:17" x14ac:dyDescent="0.2">
      <c r="A46" s="167"/>
      <c r="B46" s="316"/>
      <c r="C46" s="71"/>
      <c r="D46" s="71"/>
      <c r="E46" s="71"/>
      <c r="F46" s="71"/>
      <c r="G46" s="71"/>
      <c r="H46" s="71"/>
      <c r="I46" s="71"/>
      <c r="J46" s="71"/>
      <c r="K46" s="71"/>
      <c r="L46" s="226"/>
      <c r="M46" s="226"/>
      <c r="N46" s="189"/>
      <c r="O46" s="183"/>
      <c r="P46" s="188"/>
      <c r="Q46" s="183"/>
    </row>
    <row r="47" spans="1:17" x14ac:dyDescent="0.2">
      <c r="A47" s="317" t="s">
        <v>55</v>
      </c>
      <c r="B47" s="228">
        <f t="shared" ref="B47:M47" si="2">SUM(B6:B46)</f>
        <v>148233</v>
      </c>
      <c r="C47" s="229">
        <f t="shared" si="2"/>
        <v>117662</v>
      </c>
      <c r="D47" s="229">
        <f t="shared" si="2"/>
        <v>112374</v>
      </c>
      <c r="E47" s="229">
        <f t="shared" si="2"/>
        <v>71685</v>
      </c>
      <c r="F47" s="229">
        <f t="shared" si="2"/>
        <v>81811</v>
      </c>
      <c r="G47" s="229">
        <f t="shared" si="2"/>
        <v>56029</v>
      </c>
      <c r="H47" s="229">
        <f t="shared" si="2"/>
        <v>58145</v>
      </c>
      <c r="I47" s="229">
        <f t="shared" si="2"/>
        <v>0</v>
      </c>
      <c r="J47" s="229">
        <f t="shared" si="2"/>
        <v>0</v>
      </c>
      <c r="K47" s="229">
        <f t="shared" si="2"/>
        <v>0</v>
      </c>
      <c r="L47" s="229">
        <f t="shared" si="2"/>
        <v>0</v>
      </c>
      <c r="M47" s="229">
        <f t="shared" si="2"/>
        <v>0</v>
      </c>
      <c r="N47" s="230">
        <f>SUM(N6:N45)</f>
        <v>645939</v>
      </c>
      <c r="O47" s="230">
        <f t="shared" ref="O47:P47" si="3">SUM(O6:O45)</f>
        <v>1242195</v>
      </c>
      <c r="P47" s="230">
        <f t="shared" si="3"/>
        <v>596256</v>
      </c>
      <c r="Q47" s="318">
        <v>40000</v>
      </c>
    </row>
    <row r="48" spans="1:17" x14ac:dyDescent="0.2">
      <c r="A48" s="173" t="s">
        <v>413</v>
      </c>
    </row>
    <row r="49" spans="1:17" s="279" customFormat="1" x14ac:dyDescent="0.2">
      <c r="A49" s="299" t="s">
        <v>442</v>
      </c>
      <c r="B49" s="363"/>
      <c r="C49" s="363"/>
      <c r="D49" s="363"/>
      <c r="E49" s="363"/>
      <c r="F49" s="363"/>
      <c r="G49" s="363"/>
      <c r="H49" s="363"/>
      <c r="I49" s="363"/>
      <c r="J49" s="300"/>
      <c r="K49" s="300"/>
      <c r="L49" s="300"/>
      <c r="M49" s="364"/>
      <c r="N49" s="365"/>
      <c r="Q49" s="321"/>
    </row>
    <row r="50" spans="1:17" x14ac:dyDescent="0.2">
      <c r="A50" s="6" t="s">
        <v>424</v>
      </c>
    </row>
    <row r="51" spans="1:17" x14ac:dyDescent="0.2">
      <c r="A51" s="6" t="s">
        <v>500</v>
      </c>
    </row>
    <row r="52" spans="1:17" x14ac:dyDescent="0.2">
      <c r="A52" s="279" t="s">
        <v>389</v>
      </c>
    </row>
    <row r="55" spans="1:17" x14ac:dyDescent="0.2">
      <c r="B55" s="265"/>
      <c r="C55" s="265"/>
      <c r="D55" s="265"/>
      <c r="E55" s="265"/>
      <c r="F55" s="265"/>
      <c r="G55" s="265"/>
      <c r="H55" s="265"/>
      <c r="I55" s="265"/>
      <c r="J55" s="265"/>
      <c r="K55" s="265"/>
      <c r="L55" s="265"/>
      <c r="M55" s="265"/>
      <c r="N55" s="265"/>
      <c r="O55" s="265"/>
      <c r="P55" s="265"/>
      <c r="Q55" s="265"/>
    </row>
  </sheetData>
  <mergeCells count="2">
    <mergeCell ref="B4:M4"/>
    <mergeCell ref="N2:Q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ECFB8-B44C-4B69-A771-05B9EA69B02C}">
  <dimension ref="A1:T55"/>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21" style="174" customWidth="1"/>
    <col min="2" max="4" width="10.140625" style="174" customWidth="1"/>
    <col min="5" max="7" width="10.140625" style="174" bestFit="1" customWidth="1"/>
    <col min="8" max="16" width="9.42578125" style="174" bestFit="1" customWidth="1"/>
    <col min="17" max="19" width="11.140625" style="174" customWidth="1"/>
    <col min="20" max="20" width="14.42578125" style="174" customWidth="1"/>
    <col min="21" max="16384" width="9.140625" style="174"/>
  </cols>
  <sheetData>
    <row r="1" spans="1:20" x14ac:dyDescent="0.2">
      <c r="A1" s="171" t="s">
        <v>393</v>
      </c>
    </row>
    <row r="2" spans="1:20" ht="30" customHeight="1" x14ac:dyDescent="0.2">
      <c r="A2" s="306"/>
      <c r="B2" s="413" t="s">
        <v>394</v>
      </c>
      <c r="C2" s="414"/>
      <c r="D2" s="415"/>
      <c r="E2" s="176" t="s">
        <v>395</v>
      </c>
      <c r="F2" s="176" t="s">
        <v>396</v>
      </c>
      <c r="G2" s="176" t="s">
        <v>397</v>
      </c>
      <c r="H2" s="176" t="s">
        <v>398</v>
      </c>
      <c r="I2" s="176" t="s">
        <v>399</v>
      </c>
      <c r="J2" s="176" t="s">
        <v>400</v>
      </c>
      <c r="K2" s="176" t="s">
        <v>401</v>
      </c>
      <c r="L2" s="176" t="s">
        <v>402</v>
      </c>
      <c r="M2" s="176" t="s">
        <v>403</v>
      </c>
      <c r="N2" s="176" t="s">
        <v>404</v>
      </c>
      <c r="O2" s="176" t="s">
        <v>405</v>
      </c>
      <c r="P2" s="177" t="s">
        <v>406</v>
      </c>
      <c r="Q2" s="418" t="s">
        <v>496</v>
      </c>
      <c r="R2" s="419"/>
      <c r="S2" s="419"/>
      <c r="T2" s="416" t="s">
        <v>418</v>
      </c>
    </row>
    <row r="3" spans="1:20" ht="38.25" x14ac:dyDescent="0.2">
      <c r="A3" s="307"/>
      <c r="B3" s="68" t="s">
        <v>407</v>
      </c>
      <c r="C3" s="68" t="s">
        <v>408</v>
      </c>
      <c r="D3" s="305" t="s">
        <v>412</v>
      </c>
      <c r="E3" s="308"/>
      <c r="F3" s="308"/>
      <c r="G3" s="308"/>
      <c r="H3" s="308"/>
      <c r="I3" s="308"/>
      <c r="J3" s="308"/>
      <c r="K3" s="308"/>
      <c r="L3" s="308"/>
      <c r="M3" s="308"/>
      <c r="N3" s="308"/>
      <c r="O3" s="308"/>
      <c r="P3" s="308"/>
      <c r="Q3" s="68" t="s">
        <v>441</v>
      </c>
      <c r="R3" s="68" t="s">
        <v>63</v>
      </c>
      <c r="S3" s="68" t="s">
        <v>135</v>
      </c>
      <c r="T3" s="417"/>
    </row>
    <row r="4" spans="1:20" x14ac:dyDescent="0.2">
      <c r="A4" s="309"/>
      <c r="B4" s="310"/>
      <c r="C4" s="310"/>
      <c r="D4" s="310"/>
      <c r="E4" s="408" t="s">
        <v>13</v>
      </c>
      <c r="F4" s="409"/>
      <c r="G4" s="409"/>
      <c r="H4" s="409"/>
      <c r="I4" s="409"/>
      <c r="J4" s="409"/>
      <c r="K4" s="409"/>
      <c r="L4" s="409"/>
      <c r="M4" s="409"/>
      <c r="N4" s="409"/>
      <c r="O4" s="409"/>
      <c r="P4" s="409"/>
      <c r="Q4" s="311"/>
      <c r="R4" s="311"/>
      <c r="S4" s="311"/>
      <c r="T4" s="312"/>
    </row>
    <row r="5" spans="1:20" x14ac:dyDescent="0.2">
      <c r="A5" s="309"/>
      <c r="B5" s="310"/>
      <c r="C5" s="310"/>
      <c r="D5" s="310"/>
      <c r="E5" s="313"/>
      <c r="F5" s="314"/>
      <c r="G5" s="314"/>
      <c r="H5" s="314"/>
      <c r="I5" s="314"/>
      <c r="J5" s="314"/>
      <c r="K5" s="314"/>
      <c r="L5" s="314"/>
      <c r="M5" s="314"/>
      <c r="N5" s="314"/>
      <c r="O5" s="314"/>
      <c r="P5" s="314"/>
      <c r="Q5" s="309"/>
      <c r="R5" s="309"/>
      <c r="S5" s="315"/>
      <c r="T5" s="312"/>
    </row>
    <row r="6" spans="1:20" x14ac:dyDescent="0.2">
      <c r="A6" s="167" t="s">
        <v>15</v>
      </c>
      <c r="B6" s="183">
        <v>8600</v>
      </c>
      <c r="C6" s="183"/>
      <c r="D6" s="231">
        <v>8476</v>
      </c>
      <c r="E6" s="184">
        <v>0</v>
      </c>
      <c r="F6" s="71">
        <v>405</v>
      </c>
      <c r="G6" s="185">
        <v>12147</v>
      </c>
      <c r="H6" s="319">
        <v>1498</v>
      </c>
      <c r="I6" s="226">
        <v>0</v>
      </c>
      <c r="J6" s="226">
        <v>0</v>
      </c>
      <c r="K6" s="226">
        <v>0</v>
      </c>
      <c r="L6" s="226">
        <v>0</v>
      </c>
      <c r="M6" s="226">
        <v>0</v>
      </c>
      <c r="N6" s="320">
        <v>0</v>
      </c>
      <c r="O6" s="320">
        <v>0</v>
      </c>
      <c r="P6" s="226">
        <v>17606</v>
      </c>
      <c r="Q6" s="186">
        <f>SUM(E6:P6)</f>
        <v>31656</v>
      </c>
      <c r="R6" s="183">
        <v>58942</v>
      </c>
      <c r="S6" s="188">
        <f>R6-Q6</f>
        <v>27286</v>
      </c>
      <c r="T6" s="183">
        <f t="shared" ref="T6:T45" si="0">B6+C6+D6+Q6</f>
        <v>48732</v>
      </c>
    </row>
    <row r="7" spans="1:20" x14ac:dyDescent="0.2">
      <c r="A7" s="167" t="s">
        <v>16</v>
      </c>
      <c r="B7" s="183"/>
      <c r="C7" s="183"/>
      <c r="D7" s="231"/>
      <c r="E7" s="184">
        <v>27430</v>
      </c>
      <c r="F7" s="71">
        <v>0</v>
      </c>
      <c r="G7" s="185">
        <v>37795</v>
      </c>
      <c r="H7" s="226">
        <v>0</v>
      </c>
      <c r="I7" s="226">
        <v>0</v>
      </c>
      <c r="J7" s="226">
        <v>0</v>
      </c>
      <c r="K7" s="226">
        <v>0</v>
      </c>
      <c r="L7" s="226">
        <v>0</v>
      </c>
      <c r="M7" s="226">
        <v>0</v>
      </c>
      <c r="N7" s="320">
        <v>0</v>
      </c>
      <c r="O7" s="320">
        <v>31987</v>
      </c>
      <c r="P7" s="226">
        <v>35916</v>
      </c>
      <c r="Q7" s="186">
        <f t="shared" ref="Q7:Q45" si="1">SUM(E7:P7)</f>
        <v>133128</v>
      </c>
      <c r="R7" s="183">
        <v>133128</v>
      </c>
      <c r="S7" s="188">
        <f t="shared" ref="S7:S45" si="2">R7-Q7</f>
        <v>0</v>
      </c>
      <c r="T7" s="183">
        <f t="shared" si="0"/>
        <v>133128</v>
      </c>
    </row>
    <row r="8" spans="1:20" x14ac:dyDescent="0.2">
      <c r="A8" s="167" t="s">
        <v>17</v>
      </c>
      <c r="B8" s="183"/>
      <c r="C8" s="183"/>
      <c r="D8" s="231"/>
      <c r="E8" s="184">
        <v>0</v>
      </c>
      <c r="F8" s="71">
        <v>0</v>
      </c>
      <c r="G8" s="185">
        <v>0</v>
      </c>
      <c r="H8" s="226">
        <v>0</v>
      </c>
      <c r="I8" s="226">
        <v>20</v>
      </c>
      <c r="J8" s="226">
        <v>82</v>
      </c>
      <c r="K8" s="226">
        <v>60</v>
      </c>
      <c r="L8" s="226">
        <v>0</v>
      </c>
      <c r="M8" s="226">
        <v>0</v>
      </c>
      <c r="N8" s="320">
        <v>0</v>
      </c>
      <c r="O8" s="320">
        <v>3</v>
      </c>
      <c r="P8" s="226">
        <v>39</v>
      </c>
      <c r="Q8" s="186">
        <f t="shared" si="1"/>
        <v>204</v>
      </c>
      <c r="R8" s="183">
        <v>7031</v>
      </c>
      <c r="S8" s="188">
        <f t="shared" si="2"/>
        <v>6827</v>
      </c>
      <c r="T8" s="183">
        <f t="shared" si="0"/>
        <v>204</v>
      </c>
    </row>
    <row r="9" spans="1:20" x14ac:dyDescent="0.2">
      <c r="A9" s="167" t="s">
        <v>18</v>
      </c>
      <c r="B9" s="183"/>
      <c r="C9" s="183"/>
      <c r="D9" s="231"/>
      <c r="E9" s="184">
        <v>0</v>
      </c>
      <c r="F9" s="71">
        <v>0</v>
      </c>
      <c r="G9" s="185">
        <v>0</v>
      </c>
      <c r="H9" s="226">
        <v>0</v>
      </c>
      <c r="I9" s="226">
        <v>0</v>
      </c>
      <c r="J9" s="226">
        <v>21</v>
      </c>
      <c r="K9" s="226">
        <v>0</v>
      </c>
      <c r="L9" s="226">
        <v>0</v>
      </c>
      <c r="M9" s="226">
        <v>0</v>
      </c>
      <c r="N9" s="320">
        <v>0</v>
      </c>
      <c r="O9" s="320">
        <v>10176</v>
      </c>
      <c r="P9" s="226">
        <v>7446</v>
      </c>
      <c r="Q9" s="186">
        <f t="shared" si="1"/>
        <v>17643</v>
      </c>
      <c r="R9" s="183">
        <v>17643</v>
      </c>
      <c r="S9" s="188">
        <f t="shared" si="2"/>
        <v>0</v>
      </c>
      <c r="T9" s="183">
        <f t="shared" si="0"/>
        <v>17643</v>
      </c>
    </row>
    <row r="10" spans="1:20" x14ac:dyDescent="0.2">
      <c r="A10" s="167" t="s">
        <v>19</v>
      </c>
      <c r="B10" s="183"/>
      <c r="C10" s="183"/>
      <c r="D10" s="231"/>
      <c r="E10" s="184">
        <v>0</v>
      </c>
      <c r="F10" s="71">
        <v>0</v>
      </c>
      <c r="G10" s="185">
        <v>0</v>
      </c>
      <c r="H10" s="226">
        <v>0</v>
      </c>
      <c r="I10" s="226">
        <v>0</v>
      </c>
      <c r="J10" s="226">
        <v>0</v>
      </c>
      <c r="K10" s="226">
        <v>0</v>
      </c>
      <c r="L10" s="226">
        <v>0</v>
      </c>
      <c r="M10" s="226">
        <v>0</v>
      </c>
      <c r="N10" s="320">
        <v>0</v>
      </c>
      <c r="O10" s="320">
        <v>0</v>
      </c>
      <c r="P10" s="226">
        <v>10898</v>
      </c>
      <c r="Q10" s="186">
        <f t="shared" si="1"/>
        <v>10898</v>
      </c>
      <c r="R10" s="183">
        <v>12598</v>
      </c>
      <c r="S10" s="188">
        <f t="shared" si="2"/>
        <v>1700</v>
      </c>
      <c r="T10" s="183">
        <f t="shared" si="0"/>
        <v>10898</v>
      </c>
    </row>
    <row r="11" spans="1:20" x14ac:dyDescent="0.2">
      <c r="A11" s="167" t="s">
        <v>20</v>
      </c>
      <c r="B11" s="183">
        <v>16799</v>
      </c>
      <c r="C11" s="183"/>
      <c r="D11" s="231"/>
      <c r="E11" s="184">
        <v>0</v>
      </c>
      <c r="F11" s="71">
        <v>30027</v>
      </c>
      <c r="G11" s="185">
        <v>38244</v>
      </c>
      <c r="H11" s="226">
        <v>31609</v>
      </c>
      <c r="I11" s="226">
        <v>0</v>
      </c>
      <c r="J11" s="226">
        <v>23443</v>
      </c>
      <c r="K11" s="226">
        <v>8151</v>
      </c>
      <c r="L11" s="226">
        <v>34614</v>
      </c>
      <c r="M11" s="226">
        <v>0</v>
      </c>
      <c r="N11" s="320">
        <v>0</v>
      </c>
      <c r="O11" s="320">
        <v>0</v>
      </c>
      <c r="P11" s="226">
        <v>66485</v>
      </c>
      <c r="Q11" s="186">
        <f t="shared" si="1"/>
        <v>232573</v>
      </c>
      <c r="R11" s="183">
        <v>232573</v>
      </c>
      <c r="S11" s="188">
        <f t="shared" si="2"/>
        <v>0</v>
      </c>
      <c r="T11" s="183">
        <f t="shared" si="0"/>
        <v>249372</v>
      </c>
    </row>
    <row r="12" spans="1:20" x14ac:dyDescent="0.2">
      <c r="A12" s="167" t="s">
        <v>21</v>
      </c>
      <c r="B12" s="183">
        <v>3924</v>
      </c>
      <c r="C12" s="183">
        <v>1013</v>
      </c>
      <c r="D12" s="231">
        <v>1626</v>
      </c>
      <c r="E12" s="184">
        <v>331</v>
      </c>
      <c r="F12" s="71">
        <v>604</v>
      </c>
      <c r="G12" s="185">
        <v>489</v>
      </c>
      <c r="H12" s="226">
        <v>1560</v>
      </c>
      <c r="I12" s="226">
        <v>953</v>
      </c>
      <c r="J12" s="226">
        <v>2127</v>
      </c>
      <c r="K12" s="226">
        <v>2694</v>
      </c>
      <c r="L12" s="226">
        <v>1894</v>
      </c>
      <c r="M12" s="226">
        <v>2949</v>
      </c>
      <c r="N12" s="320">
        <v>1716</v>
      </c>
      <c r="O12" s="320">
        <v>3210</v>
      </c>
      <c r="P12" s="226">
        <v>11115</v>
      </c>
      <c r="Q12" s="186">
        <f t="shared" si="1"/>
        <v>29642</v>
      </c>
      <c r="R12" s="183">
        <v>38494</v>
      </c>
      <c r="S12" s="188">
        <f t="shared" si="2"/>
        <v>8852</v>
      </c>
      <c r="T12" s="183">
        <f t="shared" si="0"/>
        <v>36205</v>
      </c>
    </row>
    <row r="13" spans="1:20" x14ac:dyDescent="0.2">
      <c r="A13" s="167" t="s">
        <v>22</v>
      </c>
      <c r="B13" s="183"/>
      <c r="C13" s="183"/>
      <c r="D13" s="231"/>
      <c r="E13" s="184">
        <v>0</v>
      </c>
      <c r="F13" s="71">
        <v>0</v>
      </c>
      <c r="G13" s="185">
        <v>0</v>
      </c>
      <c r="H13" s="226">
        <v>0</v>
      </c>
      <c r="I13" s="226">
        <v>0</v>
      </c>
      <c r="J13" s="226">
        <v>0</v>
      </c>
      <c r="K13" s="226">
        <v>0</v>
      </c>
      <c r="L13" s="226">
        <v>0</v>
      </c>
      <c r="M13" s="226">
        <v>0</v>
      </c>
      <c r="N13" s="320">
        <v>0</v>
      </c>
      <c r="O13" s="320">
        <v>0</v>
      </c>
      <c r="P13" s="226">
        <v>0</v>
      </c>
      <c r="Q13" s="186">
        <f t="shared" si="1"/>
        <v>0</v>
      </c>
      <c r="R13" s="183">
        <v>0</v>
      </c>
      <c r="S13" s="186">
        <f t="shared" si="2"/>
        <v>0</v>
      </c>
      <c r="T13" s="183">
        <f t="shared" si="0"/>
        <v>0</v>
      </c>
    </row>
    <row r="14" spans="1:20" x14ac:dyDescent="0.2">
      <c r="A14" s="167" t="s">
        <v>23</v>
      </c>
      <c r="B14" s="183"/>
      <c r="C14" s="183"/>
      <c r="D14" s="231"/>
      <c r="E14" s="184">
        <v>0</v>
      </c>
      <c r="F14" s="71">
        <v>0</v>
      </c>
      <c r="G14" s="185">
        <v>0</v>
      </c>
      <c r="H14" s="226">
        <v>0</v>
      </c>
      <c r="I14" s="226">
        <v>0</v>
      </c>
      <c r="J14" s="226">
        <v>0</v>
      </c>
      <c r="K14" s="226">
        <v>20561</v>
      </c>
      <c r="L14" s="226">
        <v>0</v>
      </c>
      <c r="M14" s="226">
        <v>0</v>
      </c>
      <c r="N14" s="320">
        <v>0</v>
      </c>
      <c r="O14" s="320">
        <v>0</v>
      </c>
      <c r="P14" s="226">
        <v>3498</v>
      </c>
      <c r="Q14" s="186">
        <f t="shared" si="1"/>
        <v>24059</v>
      </c>
      <c r="R14" s="183">
        <v>24059</v>
      </c>
      <c r="S14" s="186">
        <f>R14-Q14</f>
        <v>0</v>
      </c>
      <c r="T14" s="183">
        <f t="shared" si="0"/>
        <v>24059</v>
      </c>
    </row>
    <row r="15" spans="1:20" x14ac:dyDescent="0.2">
      <c r="A15" s="167" t="s">
        <v>24</v>
      </c>
      <c r="B15" s="183"/>
      <c r="C15" s="183"/>
      <c r="D15" s="231"/>
      <c r="E15" s="184">
        <v>0</v>
      </c>
      <c r="F15" s="71">
        <v>0</v>
      </c>
      <c r="G15" s="185">
        <v>0</v>
      </c>
      <c r="H15" s="226">
        <v>0</v>
      </c>
      <c r="I15" s="226">
        <v>0</v>
      </c>
      <c r="J15" s="226">
        <v>0</v>
      </c>
      <c r="K15" s="226">
        <v>0</v>
      </c>
      <c r="L15" s="226">
        <v>0</v>
      </c>
      <c r="M15" s="226">
        <v>0</v>
      </c>
      <c r="N15" s="320">
        <v>0</v>
      </c>
      <c r="O15" s="320">
        <v>0</v>
      </c>
      <c r="P15" s="226">
        <v>0</v>
      </c>
      <c r="Q15" s="189">
        <f t="shared" si="1"/>
        <v>0</v>
      </c>
      <c r="R15" s="183">
        <v>0</v>
      </c>
      <c r="S15" s="186">
        <f t="shared" si="2"/>
        <v>0</v>
      </c>
      <c r="T15" s="183">
        <f t="shared" si="0"/>
        <v>0</v>
      </c>
    </row>
    <row r="16" spans="1:20" x14ac:dyDescent="0.2">
      <c r="A16" s="167" t="s">
        <v>25</v>
      </c>
      <c r="B16" s="183">
        <v>22892</v>
      </c>
      <c r="C16" s="183">
        <v>473</v>
      </c>
      <c r="D16" s="231">
        <v>390</v>
      </c>
      <c r="E16" s="191">
        <v>0</v>
      </c>
      <c r="F16" s="71">
        <v>0</v>
      </c>
      <c r="G16" s="185">
        <v>0</v>
      </c>
      <c r="H16" s="226">
        <v>15182</v>
      </c>
      <c r="I16" s="226">
        <v>37269</v>
      </c>
      <c r="J16" s="226">
        <v>26931</v>
      </c>
      <c r="K16" s="226">
        <v>19888</v>
      </c>
      <c r="L16" s="226">
        <v>41988</v>
      </c>
      <c r="M16" s="226">
        <v>24078</v>
      </c>
      <c r="N16" s="320">
        <v>12459</v>
      </c>
      <c r="O16" s="320">
        <v>8172</v>
      </c>
      <c r="P16" s="226">
        <v>0</v>
      </c>
      <c r="Q16" s="190">
        <f t="shared" si="1"/>
        <v>185967</v>
      </c>
      <c r="R16" s="183">
        <v>229343</v>
      </c>
      <c r="S16" s="186">
        <f t="shared" si="2"/>
        <v>43376</v>
      </c>
      <c r="T16" s="183">
        <f t="shared" si="0"/>
        <v>209722</v>
      </c>
    </row>
    <row r="17" spans="1:20" x14ac:dyDescent="0.2">
      <c r="A17" s="167" t="s">
        <v>26</v>
      </c>
      <c r="B17" s="183">
        <v>4059</v>
      </c>
      <c r="C17" s="183"/>
      <c r="D17" s="231"/>
      <c r="E17" s="184">
        <v>9934</v>
      </c>
      <c r="F17" s="71">
        <v>0</v>
      </c>
      <c r="G17" s="185">
        <v>0</v>
      </c>
      <c r="H17" s="226">
        <v>0</v>
      </c>
      <c r="I17" s="226">
        <v>0</v>
      </c>
      <c r="J17" s="226">
        <v>0</v>
      </c>
      <c r="K17" s="226">
        <v>3</v>
      </c>
      <c r="L17" s="226">
        <v>21</v>
      </c>
      <c r="M17" s="226">
        <v>0</v>
      </c>
      <c r="N17" s="320">
        <v>0</v>
      </c>
      <c r="O17" s="320">
        <v>0</v>
      </c>
      <c r="P17" s="226">
        <v>6319</v>
      </c>
      <c r="Q17" s="186">
        <f t="shared" si="1"/>
        <v>16277</v>
      </c>
      <c r="R17" s="183">
        <v>17643</v>
      </c>
      <c r="S17" s="186">
        <f t="shared" si="2"/>
        <v>1366</v>
      </c>
      <c r="T17" s="183">
        <f t="shared" si="0"/>
        <v>20336</v>
      </c>
    </row>
    <row r="18" spans="1:20" x14ac:dyDescent="0.2">
      <c r="A18" s="167" t="s">
        <v>27</v>
      </c>
      <c r="B18" s="183"/>
      <c r="C18" s="183"/>
      <c r="D18" s="231"/>
      <c r="E18" s="184">
        <v>0</v>
      </c>
      <c r="F18" s="71">
        <v>0</v>
      </c>
      <c r="G18" s="185">
        <v>15487</v>
      </c>
      <c r="H18" s="226">
        <v>0</v>
      </c>
      <c r="I18" s="226">
        <v>0</v>
      </c>
      <c r="J18" s="226">
        <v>11820</v>
      </c>
      <c r="K18" s="226">
        <v>7145</v>
      </c>
      <c r="L18" s="226">
        <v>0</v>
      </c>
      <c r="M18" s="226">
        <v>267</v>
      </c>
      <c r="N18" s="320">
        <v>0</v>
      </c>
      <c r="O18" s="320">
        <v>6673</v>
      </c>
      <c r="P18" s="226">
        <v>257</v>
      </c>
      <c r="Q18" s="186">
        <f t="shared" si="1"/>
        <v>41649</v>
      </c>
      <c r="R18" s="183">
        <v>41702</v>
      </c>
      <c r="S18" s="186">
        <f t="shared" si="2"/>
        <v>53</v>
      </c>
      <c r="T18" s="183">
        <f t="shared" si="0"/>
        <v>41649</v>
      </c>
    </row>
    <row r="19" spans="1:20" x14ac:dyDescent="0.2">
      <c r="A19" s="167" t="s">
        <v>78</v>
      </c>
      <c r="B19" s="183"/>
      <c r="C19" s="183"/>
      <c r="D19" s="231"/>
      <c r="E19" s="184">
        <v>0</v>
      </c>
      <c r="F19" s="71">
        <v>15048</v>
      </c>
      <c r="G19" s="185">
        <v>0</v>
      </c>
      <c r="H19" s="226">
        <v>0</v>
      </c>
      <c r="I19" s="226">
        <v>0</v>
      </c>
      <c r="J19" s="226">
        <v>0</v>
      </c>
      <c r="K19" s="226">
        <v>0</v>
      </c>
      <c r="L19" s="226">
        <v>0</v>
      </c>
      <c r="M19" s="226">
        <v>0</v>
      </c>
      <c r="N19" s="320">
        <v>0</v>
      </c>
      <c r="O19" s="320">
        <v>0</v>
      </c>
      <c r="P19" s="226">
        <v>10615</v>
      </c>
      <c r="Q19" s="186">
        <f t="shared" si="1"/>
        <v>25663</v>
      </c>
      <c r="R19" s="183">
        <v>25663</v>
      </c>
      <c r="S19" s="186">
        <f t="shared" si="2"/>
        <v>0</v>
      </c>
      <c r="T19" s="183">
        <f t="shared" si="0"/>
        <v>25663</v>
      </c>
    </row>
    <row r="20" spans="1:20" x14ac:dyDescent="0.2">
      <c r="A20" s="167" t="s">
        <v>28</v>
      </c>
      <c r="B20" s="183">
        <v>3321</v>
      </c>
      <c r="C20" s="183"/>
      <c r="D20" s="231"/>
      <c r="E20" s="184">
        <v>9682</v>
      </c>
      <c r="F20" s="71">
        <v>0</v>
      </c>
      <c r="G20" s="185">
        <v>0</v>
      </c>
      <c r="H20" s="226">
        <v>0</v>
      </c>
      <c r="I20" s="226">
        <v>0</v>
      </c>
      <c r="J20" s="226">
        <v>0</v>
      </c>
      <c r="K20" s="226">
        <v>0</v>
      </c>
      <c r="L20" s="226">
        <v>0</v>
      </c>
      <c r="M20" s="226">
        <v>0</v>
      </c>
      <c r="N20" s="320">
        <v>0</v>
      </c>
      <c r="O20" s="320">
        <v>0</v>
      </c>
      <c r="P20" s="226">
        <v>4753</v>
      </c>
      <c r="Q20" s="186">
        <f t="shared" si="1"/>
        <v>14435</v>
      </c>
      <c r="R20" s="183">
        <v>14435</v>
      </c>
      <c r="S20" s="376">
        <f t="shared" si="2"/>
        <v>0</v>
      </c>
      <c r="T20" s="183">
        <f t="shared" si="0"/>
        <v>17756</v>
      </c>
    </row>
    <row r="21" spans="1:20" x14ac:dyDescent="0.2">
      <c r="A21" s="167" t="s">
        <v>29</v>
      </c>
      <c r="B21" s="183"/>
      <c r="C21" s="183"/>
      <c r="D21" s="231"/>
      <c r="E21" s="184">
        <v>0</v>
      </c>
      <c r="F21" s="71">
        <v>0</v>
      </c>
      <c r="G21" s="185">
        <v>0</v>
      </c>
      <c r="H21" s="226">
        <v>0</v>
      </c>
      <c r="I21" s="226">
        <v>0</v>
      </c>
      <c r="J21" s="226">
        <v>0</v>
      </c>
      <c r="K21" s="226">
        <v>0</v>
      </c>
      <c r="L21" s="226">
        <v>0</v>
      </c>
      <c r="M21" s="226">
        <v>0</v>
      </c>
      <c r="N21" s="320">
        <v>0</v>
      </c>
      <c r="O21" s="320">
        <v>0</v>
      </c>
      <c r="P21" s="226">
        <v>0</v>
      </c>
      <c r="Q21" s="186">
        <f t="shared" si="1"/>
        <v>0</v>
      </c>
      <c r="R21" s="183">
        <v>0</v>
      </c>
      <c r="S21" s="376">
        <f t="shared" si="2"/>
        <v>0</v>
      </c>
      <c r="T21" s="183">
        <f t="shared" si="0"/>
        <v>0</v>
      </c>
    </row>
    <row r="22" spans="1:20" x14ac:dyDescent="0.2">
      <c r="A22" s="167" t="s">
        <v>30</v>
      </c>
      <c r="B22" s="183">
        <v>5945</v>
      </c>
      <c r="C22" s="183"/>
      <c r="D22" s="231"/>
      <c r="E22" s="184">
        <v>16653</v>
      </c>
      <c r="F22" s="71">
        <v>21</v>
      </c>
      <c r="G22" s="185">
        <v>3162</v>
      </c>
      <c r="H22" s="226">
        <v>23420</v>
      </c>
      <c r="I22" s="226">
        <v>0</v>
      </c>
      <c r="J22" s="226">
        <v>0</v>
      </c>
      <c r="K22" s="226">
        <v>3591</v>
      </c>
      <c r="L22" s="226">
        <v>16385</v>
      </c>
      <c r="M22" s="226">
        <v>0</v>
      </c>
      <c r="N22" s="320">
        <v>0</v>
      </c>
      <c r="O22" s="320">
        <v>12257</v>
      </c>
      <c r="P22" s="226">
        <v>885</v>
      </c>
      <c r="Q22" s="186">
        <f t="shared" si="1"/>
        <v>76374</v>
      </c>
      <c r="R22" s="183">
        <v>76990</v>
      </c>
      <c r="S22" s="188">
        <f t="shared" si="2"/>
        <v>616</v>
      </c>
      <c r="T22" s="183">
        <f t="shared" si="0"/>
        <v>82319</v>
      </c>
    </row>
    <row r="23" spans="1:20" x14ac:dyDescent="0.2">
      <c r="A23" s="167" t="s">
        <v>31</v>
      </c>
      <c r="B23" s="183">
        <v>6344</v>
      </c>
      <c r="C23" s="183"/>
      <c r="D23" s="231">
        <v>4351</v>
      </c>
      <c r="E23" s="191">
        <v>0</v>
      </c>
      <c r="F23" s="71">
        <v>0</v>
      </c>
      <c r="G23" s="185">
        <v>0</v>
      </c>
      <c r="H23" s="226">
        <v>0</v>
      </c>
      <c r="I23" s="226">
        <v>0</v>
      </c>
      <c r="J23" s="226">
        <v>0</v>
      </c>
      <c r="K23" s="226">
        <v>6344</v>
      </c>
      <c r="L23" s="226">
        <v>0</v>
      </c>
      <c r="M23" s="226">
        <v>0</v>
      </c>
      <c r="N23" s="320">
        <v>0</v>
      </c>
      <c r="O23" s="320">
        <v>0</v>
      </c>
      <c r="P23" s="226">
        <v>9389</v>
      </c>
      <c r="Q23" s="190">
        <f t="shared" si="1"/>
        <v>15733</v>
      </c>
      <c r="R23" s="183">
        <v>16449</v>
      </c>
      <c r="S23" s="188">
        <f t="shared" si="2"/>
        <v>716</v>
      </c>
      <c r="T23" s="183">
        <f t="shared" si="0"/>
        <v>26428</v>
      </c>
    </row>
    <row r="24" spans="1:20" x14ac:dyDescent="0.2">
      <c r="A24" s="167" t="s">
        <v>32</v>
      </c>
      <c r="B24" s="183"/>
      <c r="C24" s="183"/>
      <c r="D24" s="231"/>
      <c r="E24" s="184">
        <v>0</v>
      </c>
      <c r="F24" s="71">
        <v>0</v>
      </c>
      <c r="G24" s="185">
        <v>0</v>
      </c>
      <c r="H24" s="226">
        <v>0</v>
      </c>
      <c r="I24" s="226">
        <v>0</v>
      </c>
      <c r="J24" s="226">
        <v>0</v>
      </c>
      <c r="K24" s="226">
        <v>0</v>
      </c>
      <c r="L24" s="226">
        <v>0</v>
      </c>
      <c r="M24" s="226">
        <v>0</v>
      </c>
      <c r="N24" s="320">
        <v>0</v>
      </c>
      <c r="O24" s="320">
        <v>0</v>
      </c>
      <c r="P24" s="226">
        <v>0</v>
      </c>
      <c r="Q24" s="189">
        <f t="shared" si="1"/>
        <v>0</v>
      </c>
      <c r="R24" s="183">
        <v>0</v>
      </c>
      <c r="S24" s="188">
        <f t="shared" si="2"/>
        <v>0</v>
      </c>
      <c r="T24" s="183">
        <f t="shared" si="0"/>
        <v>0</v>
      </c>
    </row>
    <row r="25" spans="1:20" x14ac:dyDescent="0.2">
      <c r="A25" s="167" t="s">
        <v>33</v>
      </c>
      <c r="B25" s="183"/>
      <c r="C25" s="183"/>
      <c r="D25" s="231"/>
      <c r="E25" s="191">
        <v>0</v>
      </c>
      <c r="F25" s="71">
        <v>0</v>
      </c>
      <c r="G25" s="185">
        <v>0</v>
      </c>
      <c r="H25" s="226">
        <v>0</v>
      </c>
      <c r="I25" s="226">
        <v>10758</v>
      </c>
      <c r="J25" s="226">
        <v>0</v>
      </c>
      <c r="K25" s="226">
        <v>0</v>
      </c>
      <c r="L25" s="226">
        <v>2949</v>
      </c>
      <c r="M25" s="226">
        <v>0</v>
      </c>
      <c r="N25" s="320">
        <v>0</v>
      </c>
      <c r="O25" s="320">
        <v>0</v>
      </c>
      <c r="P25" s="226">
        <v>0</v>
      </c>
      <c r="Q25" s="190">
        <f t="shared" si="1"/>
        <v>13707</v>
      </c>
      <c r="R25" s="183">
        <v>16039</v>
      </c>
      <c r="S25" s="188">
        <f t="shared" si="2"/>
        <v>2332</v>
      </c>
      <c r="T25" s="183">
        <f t="shared" si="0"/>
        <v>13707</v>
      </c>
    </row>
    <row r="26" spans="1:20" x14ac:dyDescent="0.2">
      <c r="A26" s="167" t="s">
        <v>34</v>
      </c>
      <c r="B26" s="183">
        <v>837</v>
      </c>
      <c r="C26" s="183"/>
      <c r="D26" s="231">
        <v>2388</v>
      </c>
      <c r="E26" s="184">
        <v>0</v>
      </c>
      <c r="F26" s="71">
        <v>0</v>
      </c>
      <c r="G26" s="185">
        <v>0</v>
      </c>
      <c r="H26" s="226">
        <v>0</v>
      </c>
      <c r="I26" s="226">
        <v>0</v>
      </c>
      <c r="J26" s="226">
        <v>0</v>
      </c>
      <c r="K26" s="226">
        <v>0</v>
      </c>
      <c r="L26" s="226">
        <v>104</v>
      </c>
      <c r="M26" s="226">
        <v>793</v>
      </c>
      <c r="N26" s="320">
        <v>1044</v>
      </c>
      <c r="O26" s="320">
        <v>2152</v>
      </c>
      <c r="P26" s="226">
        <v>1836</v>
      </c>
      <c r="Q26" s="186">
        <f t="shared" si="1"/>
        <v>5929</v>
      </c>
      <c r="R26" s="183">
        <v>11666</v>
      </c>
      <c r="S26" s="188">
        <f t="shared" si="2"/>
        <v>5737</v>
      </c>
      <c r="T26" s="183">
        <f t="shared" si="0"/>
        <v>9154</v>
      </c>
    </row>
    <row r="27" spans="1:20" x14ac:dyDescent="0.2">
      <c r="A27" s="167" t="s">
        <v>35</v>
      </c>
      <c r="B27" s="183"/>
      <c r="C27" s="183"/>
      <c r="D27" s="231"/>
      <c r="E27" s="184">
        <v>0</v>
      </c>
      <c r="F27" s="71">
        <v>0</v>
      </c>
      <c r="G27" s="185">
        <v>0</v>
      </c>
      <c r="H27" s="226">
        <v>0</v>
      </c>
      <c r="I27" s="226">
        <v>0</v>
      </c>
      <c r="J27" s="226">
        <v>0</v>
      </c>
      <c r="K27" s="226">
        <v>0</v>
      </c>
      <c r="L27" s="226">
        <v>0</v>
      </c>
      <c r="M27" s="226">
        <v>0</v>
      </c>
      <c r="N27" s="320">
        <v>4720</v>
      </c>
      <c r="O27" s="320">
        <v>0</v>
      </c>
      <c r="P27" s="226">
        <v>0</v>
      </c>
      <c r="Q27" s="189">
        <f t="shared" si="1"/>
        <v>4720</v>
      </c>
      <c r="R27" s="183">
        <v>11834</v>
      </c>
      <c r="S27" s="188">
        <f t="shared" si="2"/>
        <v>7114</v>
      </c>
      <c r="T27" s="183">
        <f t="shared" si="0"/>
        <v>4720</v>
      </c>
    </row>
    <row r="28" spans="1:20" x14ac:dyDescent="0.2">
      <c r="A28" s="167" t="s">
        <v>36</v>
      </c>
      <c r="B28" s="183"/>
      <c r="C28" s="183"/>
      <c r="D28" s="231"/>
      <c r="E28" s="184">
        <v>0</v>
      </c>
      <c r="F28" s="71">
        <v>0</v>
      </c>
      <c r="G28" s="185">
        <v>0</v>
      </c>
      <c r="H28" s="226">
        <v>0</v>
      </c>
      <c r="I28" s="226">
        <v>0</v>
      </c>
      <c r="J28" s="226">
        <v>0</v>
      </c>
      <c r="K28" s="226">
        <v>0</v>
      </c>
      <c r="L28" s="226">
        <v>0</v>
      </c>
      <c r="M28" s="226">
        <v>0</v>
      </c>
      <c r="N28" s="320">
        <v>0</v>
      </c>
      <c r="O28" s="320">
        <v>0</v>
      </c>
      <c r="P28" s="226">
        <v>0</v>
      </c>
      <c r="Q28" s="189">
        <f t="shared" si="1"/>
        <v>0</v>
      </c>
      <c r="R28" s="183">
        <v>0</v>
      </c>
      <c r="S28" s="188">
        <f t="shared" si="2"/>
        <v>0</v>
      </c>
      <c r="T28" s="183">
        <f t="shared" si="0"/>
        <v>0</v>
      </c>
    </row>
    <row r="29" spans="1:20" x14ac:dyDescent="0.2">
      <c r="A29" s="167" t="s">
        <v>37</v>
      </c>
      <c r="B29" s="183">
        <v>7030</v>
      </c>
      <c r="C29" s="183">
        <v>70</v>
      </c>
      <c r="D29" s="231"/>
      <c r="E29" s="191">
        <v>24</v>
      </c>
      <c r="F29" s="71">
        <v>0</v>
      </c>
      <c r="G29" s="185">
        <v>0</v>
      </c>
      <c r="H29" s="226">
        <v>0</v>
      </c>
      <c r="I29" s="226">
        <v>0</v>
      </c>
      <c r="J29" s="226">
        <v>0</v>
      </c>
      <c r="K29" s="226">
        <v>0</v>
      </c>
      <c r="L29" s="226">
        <v>0</v>
      </c>
      <c r="M29" s="226">
        <v>0</v>
      </c>
      <c r="N29" s="320">
        <v>526</v>
      </c>
      <c r="O29" s="320">
        <v>0</v>
      </c>
      <c r="P29" s="226">
        <v>7983</v>
      </c>
      <c r="Q29" s="190">
        <f t="shared" si="1"/>
        <v>8533</v>
      </c>
      <c r="R29" s="183">
        <v>13707</v>
      </c>
      <c r="S29" s="188">
        <f t="shared" si="2"/>
        <v>5174</v>
      </c>
      <c r="T29" s="183">
        <f t="shared" si="0"/>
        <v>15633</v>
      </c>
    </row>
    <row r="30" spans="1:20" x14ac:dyDescent="0.2">
      <c r="A30" s="167" t="s">
        <v>38</v>
      </c>
      <c r="B30" s="183">
        <v>2280</v>
      </c>
      <c r="C30" s="183">
        <v>1646</v>
      </c>
      <c r="D30" s="231">
        <v>7903</v>
      </c>
      <c r="E30" s="184">
        <v>248</v>
      </c>
      <c r="F30" s="71">
        <v>32</v>
      </c>
      <c r="G30" s="185">
        <v>1685</v>
      </c>
      <c r="H30" s="226">
        <v>1334</v>
      </c>
      <c r="I30" s="226">
        <v>1632</v>
      </c>
      <c r="J30" s="226">
        <v>637</v>
      </c>
      <c r="K30" s="226">
        <v>816</v>
      </c>
      <c r="L30" s="226">
        <v>1818</v>
      </c>
      <c r="M30" s="226">
        <v>1142</v>
      </c>
      <c r="N30" s="320">
        <v>306</v>
      </c>
      <c r="O30" s="320">
        <v>196</v>
      </c>
      <c r="P30" s="226">
        <v>735</v>
      </c>
      <c r="Q30" s="186">
        <f t="shared" si="1"/>
        <v>10581</v>
      </c>
      <c r="R30" s="183">
        <v>19248</v>
      </c>
      <c r="S30" s="188">
        <f t="shared" si="2"/>
        <v>8667</v>
      </c>
      <c r="T30" s="183">
        <f t="shared" si="0"/>
        <v>22410</v>
      </c>
    </row>
    <row r="31" spans="1:20" x14ac:dyDescent="0.2">
      <c r="A31" s="167" t="s">
        <v>81</v>
      </c>
      <c r="B31" s="183"/>
      <c r="C31" s="183"/>
      <c r="D31" s="231"/>
      <c r="E31" s="192">
        <v>0</v>
      </c>
      <c r="F31" s="71">
        <v>0</v>
      </c>
      <c r="G31" s="185">
        <v>0</v>
      </c>
      <c r="H31" s="226">
        <v>0</v>
      </c>
      <c r="I31" s="226">
        <v>0</v>
      </c>
      <c r="J31" s="226">
        <v>0</v>
      </c>
      <c r="K31" s="226">
        <v>0</v>
      </c>
      <c r="L31" s="226">
        <v>0</v>
      </c>
      <c r="M31" s="226">
        <v>0</v>
      </c>
      <c r="N31" s="320">
        <v>0</v>
      </c>
      <c r="O31" s="320">
        <v>0</v>
      </c>
      <c r="P31" s="226">
        <v>0</v>
      </c>
      <c r="Q31" s="167">
        <f t="shared" si="1"/>
        <v>0</v>
      </c>
      <c r="R31" s="183">
        <v>7258</v>
      </c>
      <c r="S31" s="188">
        <f t="shared" si="2"/>
        <v>7258</v>
      </c>
      <c r="T31" s="183">
        <f t="shared" si="0"/>
        <v>0</v>
      </c>
    </row>
    <row r="32" spans="1:20" x14ac:dyDescent="0.2">
      <c r="A32" s="167" t="s">
        <v>39</v>
      </c>
      <c r="B32" s="183">
        <v>6207</v>
      </c>
      <c r="C32" s="183"/>
      <c r="D32" s="231"/>
      <c r="E32" s="184">
        <v>13725</v>
      </c>
      <c r="F32" s="71">
        <v>0</v>
      </c>
      <c r="G32" s="185">
        <v>0</v>
      </c>
      <c r="H32" s="226">
        <v>0</v>
      </c>
      <c r="I32" s="226">
        <v>0</v>
      </c>
      <c r="J32" s="226">
        <v>0</v>
      </c>
      <c r="K32" s="226">
        <v>0</v>
      </c>
      <c r="L32" s="226">
        <v>0</v>
      </c>
      <c r="M32" s="226">
        <v>0</v>
      </c>
      <c r="N32" s="320">
        <v>0</v>
      </c>
      <c r="O32" s="320">
        <v>0</v>
      </c>
      <c r="P32" s="226">
        <v>5417</v>
      </c>
      <c r="Q32" s="186">
        <f t="shared" si="1"/>
        <v>19142</v>
      </c>
      <c r="R32" s="183">
        <v>20852</v>
      </c>
      <c r="S32" s="188">
        <f t="shared" si="2"/>
        <v>1710</v>
      </c>
      <c r="T32" s="183">
        <f t="shared" si="0"/>
        <v>25349</v>
      </c>
    </row>
    <row r="33" spans="1:20" x14ac:dyDescent="0.2">
      <c r="A33" s="167" t="s">
        <v>40</v>
      </c>
      <c r="B33" s="183"/>
      <c r="C33" s="183"/>
      <c r="D33" s="231"/>
      <c r="E33" s="184">
        <v>0</v>
      </c>
      <c r="F33" s="71">
        <v>0</v>
      </c>
      <c r="G33" s="185">
        <v>0</v>
      </c>
      <c r="H33" s="226">
        <v>0</v>
      </c>
      <c r="I33" s="226">
        <v>0</v>
      </c>
      <c r="J33" s="226">
        <v>0</v>
      </c>
      <c r="K33" s="226">
        <v>0</v>
      </c>
      <c r="L33" s="226">
        <v>0</v>
      </c>
      <c r="M33" s="226">
        <v>0</v>
      </c>
      <c r="N33" s="320">
        <v>0</v>
      </c>
      <c r="O33" s="320">
        <v>0</v>
      </c>
      <c r="P33" s="226">
        <v>0</v>
      </c>
      <c r="Q33" s="186">
        <f t="shared" si="1"/>
        <v>0</v>
      </c>
      <c r="R33" s="183">
        <v>0</v>
      </c>
      <c r="S33" s="188">
        <f t="shared" si="2"/>
        <v>0</v>
      </c>
      <c r="T33" s="183">
        <f t="shared" si="0"/>
        <v>0</v>
      </c>
    </row>
    <row r="34" spans="1:20" x14ac:dyDescent="0.2">
      <c r="A34" s="167" t="s">
        <v>41</v>
      </c>
      <c r="B34" s="183">
        <v>629</v>
      </c>
      <c r="C34" s="183">
        <v>609</v>
      </c>
      <c r="D34" s="231">
        <v>708</v>
      </c>
      <c r="E34" s="184">
        <v>131</v>
      </c>
      <c r="F34" s="71">
        <v>0</v>
      </c>
      <c r="G34" s="185">
        <v>0</v>
      </c>
      <c r="H34" s="226">
        <v>79</v>
      </c>
      <c r="I34" s="226">
        <v>0</v>
      </c>
      <c r="J34" s="226">
        <v>314</v>
      </c>
      <c r="K34" s="226">
        <v>288</v>
      </c>
      <c r="L34" s="226">
        <v>23158</v>
      </c>
      <c r="M34" s="226">
        <v>430</v>
      </c>
      <c r="N34" s="320">
        <v>576</v>
      </c>
      <c r="O34" s="320">
        <v>157</v>
      </c>
      <c r="P34" s="226">
        <v>744</v>
      </c>
      <c r="Q34" s="186">
        <f t="shared" si="1"/>
        <v>25877</v>
      </c>
      <c r="R34" s="183">
        <v>42784</v>
      </c>
      <c r="S34" s="188">
        <f t="shared" si="2"/>
        <v>16907</v>
      </c>
      <c r="T34" s="183">
        <f t="shared" si="0"/>
        <v>27823</v>
      </c>
    </row>
    <row r="35" spans="1:20" x14ac:dyDescent="0.2">
      <c r="A35" s="167" t="s">
        <v>42</v>
      </c>
      <c r="B35" s="183"/>
      <c r="C35" s="183"/>
      <c r="D35" s="231"/>
      <c r="E35" s="184">
        <v>0</v>
      </c>
      <c r="F35" s="71">
        <v>0</v>
      </c>
      <c r="G35" s="185">
        <v>0</v>
      </c>
      <c r="H35" s="226">
        <v>0</v>
      </c>
      <c r="I35" s="226">
        <v>0</v>
      </c>
      <c r="J35" s="226">
        <v>0</v>
      </c>
      <c r="K35" s="226">
        <v>0</v>
      </c>
      <c r="L35" s="226">
        <v>0</v>
      </c>
      <c r="M35" s="226">
        <v>0</v>
      </c>
      <c r="N35" s="320">
        <v>0</v>
      </c>
      <c r="O35" s="320">
        <v>0</v>
      </c>
      <c r="P35" s="226">
        <v>0</v>
      </c>
      <c r="Q35" s="189">
        <f t="shared" si="1"/>
        <v>0</v>
      </c>
      <c r="R35" s="183">
        <v>0</v>
      </c>
      <c r="S35" s="188">
        <f t="shared" si="2"/>
        <v>0</v>
      </c>
      <c r="T35" s="183">
        <f t="shared" si="0"/>
        <v>0</v>
      </c>
    </row>
    <row r="36" spans="1:20" x14ac:dyDescent="0.2">
      <c r="A36" s="167" t="s">
        <v>43</v>
      </c>
      <c r="B36" s="183">
        <v>106</v>
      </c>
      <c r="C36" s="183"/>
      <c r="D36" s="231"/>
      <c r="E36" s="184">
        <v>382</v>
      </c>
      <c r="F36" s="71">
        <v>87</v>
      </c>
      <c r="G36" s="185">
        <v>4772</v>
      </c>
      <c r="H36" s="226">
        <v>167</v>
      </c>
      <c r="I36" s="226">
        <v>72</v>
      </c>
      <c r="J36" s="226">
        <v>0</v>
      </c>
      <c r="K36" s="226">
        <v>190</v>
      </c>
      <c r="L36" s="226">
        <v>72</v>
      </c>
      <c r="M36" s="226">
        <v>382</v>
      </c>
      <c r="N36" s="320">
        <v>0</v>
      </c>
      <c r="O36" s="320">
        <v>318</v>
      </c>
      <c r="P36" s="226">
        <v>786</v>
      </c>
      <c r="Q36" s="186">
        <f t="shared" si="1"/>
        <v>7228</v>
      </c>
      <c r="R36" s="183">
        <v>7258</v>
      </c>
      <c r="S36" s="188">
        <f t="shared" si="2"/>
        <v>30</v>
      </c>
      <c r="T36" s="183">
        <f t="shared" si="0"/>
        <v>7334</v>
      </c>
    </row>
    <row r="37" spans="1:20" x14ac:dyDescent="0.2">
      <c r="A37" s="167" t="s">
        <v>44</v>
      </c>
      <c r="B37" s="183">
        <v>10632</v>
      </c>
      <c r="C37" s="183">
        <v>5178</v>
      </c>
      <c r="D37" s="231"/>
      <c r="E37" s="184">
        <v>0</v>
      </c>
      <c r="F37" s="71">
        <v>2421</v>
      </c>
      <c r="G37" s="185">
        <v>37046</v>
      </c>
      <c r="H37" s="226">
        <v>260</v>
      </c>
      <c r="I37" s="226">
        <v>104</v>
      </c>
      <c r="J37" s="226">
        <v>62</v>
      </c>
      <c r="K37" s="226">
        <v>125</v>
      </c>
      <c r="L37" s="226">
        <v>0</v>
      </c>
      <c r="M37" s="226">
        <v>63</v>
      </c>
      <c r="N37" s="320">
        <v>0</v>
      </c>
      <c r="O37" s="320">
        <v>0</v>
      </c>
      <c r="P37" s="226">
        <v>25654</v>
      </c>
      <c r="Q37" s="190">
        <f t="shared" si="1"/>
        <v>65735</v>
      </c>
      <c r="R37" s="183">
        <v>65762</v>
      </c>
      <c r="S37" s="188">
        <f t="shared" si="2"/>
        <v>27</v>
      </c>
      <c r="T37" s="183">
        <f t="shared" si="0"/>
        <v>81545</v>
      </c>
    </row>
    <row r="38" spans="1:20" x14ac:dyDescent="0.2">
      <c r="A38" s="167" t="s">
        <v>120</v>
      </c>
      <c r="B38" s="183"/>
      <c r="C38" s="183"/>
      <c r="D38" s="231"/>
      <c r="E38" s="184">
        <v>0</v>
      </c>
      <c r="F38" s="71">
        <v>0</v>
      </c>
      <c r="G38" s="185">
        <v>0</v>
      </c>
      <c r="H38" s="226">
        <v>0</v>
      </c>
      <c r="I38" s="226">
        <v>0</v>
      </c>
      <c r="J38" s="226">
        <v>0</v>
      </c>
      <c r="K38" s="226">
        <v>0</v>
      </c>
      <c r="L38" s="226">
        <v>0</v>
      </c>
      <c r="M38" s="226">
        <v>0</v>
      </c>
      <c r="N38" s="320">
        <v>0</v>
      </c>
      <c r="O38" s="320">
        <v>0</v>
      </c>
      <c r="P38" s="226">
        <v>0</v>
      </c>
      <c r="Q38" s="189">
        <f t="shared" si="1"/>
        <v>0</v>
      </c>
      <c r="R38" s="183">
        <v>0</v>
      </c>
      <c r="S38" s="188">
        <f t="shared" si="2"/>
        <v>0</v>
      </c>
      <c r="T38" s="183">
        <f t="shared" si="0"/>
        <v>0</v>
      </c>
    </row>
    <row r="39" spans="1:20" x14ac:dyDescent="0.2">
      <c r="A39" s="167" t="s">
        <v>46</v>
      </c>
      <c r="B39" s="183"/>
      <c r="C39" s="183"/>
      <c r="D39" s="231"/>
      <c r="E39" s="191">
        <v>0</v>
      </c>
      <c r="F39" s="71">
        <v>3827</v>
      </c>
      <c r="G39" s="185">
        <v>9589</v>
      </c>
      <c r="H39" s="226">
        <v>9589</v>
      </c>
      <c r="I39" s="226">
        <v>0</v>
      </c>
      <c r="J39" s="226">
        <v>0</v>
      </c>
      <c r="K39" s="226">
        <v>0</v>
      </c>
      <c r="L39" s="226">
        <v>0</v>
      </c>
      <c r="M39" s="226">
        <v>0</v>
      </c>
      <c r="N39" s="320">
        <v>0</v>
      </c>
      <c r="O39" s="320">
        <v>0</v>
      </c>
      <c r="P39" s="226">
        <v>13886</v>
      </c>
      <c r="Q39" s="190">
        <f t="shared" si="1"/>
        <v>36891</v>
      </c>
      <c r="R39" s="183">
        <v>36891</v>
      </c>
      <c r="S39" s="188">
        <f t="shared" si="2"/>
        <v>0</v>
      </c>
      <c r="T39" s="183">
        <f t="shared" si="0"/>
        <v>36891</v>
      </c>
    </row>
    <row r="40" spans="1:20" x14ac:dyDescent="0.2">
      <c r="A40" s="167" t="s">
        <v>474</v>
      </c>
      <c r="B40" s="183"/>
      <c r="C40" s="183"/>
      <c r="D40" s="231"/>
      <c r="E40" s="184">
        <v>0</v>
      </c>
      <c r="F40" s="71">
        <v>0</v>
      </c>
      <c r="G40" s="185">
        <v>0</v>
      </c>
      <c r="H40" s="226">
        <v>0</v>
      </c>
      <c r="I40" s="226">
        <v>0</v>
      </c>
      <c r="J40" s="226">
        <v>0</v>
      </c>
      <c r="K40" s="226">
        <v>0</v>
      </c>
      <c r="L40" s="226">
        <v>0</v>
      </c>
      <c r="M40" s="226">
        <v>0</v>
      </c>
      <c r="N40" s="320">
        <v>0</v>
      </c>
      <c r="O40" s="320">
        <v>0</v>
      </c>
      <c r="P40" s="226">
        <v>0</v>
      </c>
      <c r="Q40" s="189">
        <f t="shared" si="1"/>
        <v>0</v>
      </c>
      <c r="R40" s="183">
        <v>0</v>
      </c>
      <c r="S40" s="188">
        <f t="shared" si="2"/>
        <v>0</v>
      </c>
      <c r="T40" s="183">
        <f t="shared" si="0"/>
        <v>0</v>
      </c>
    </row>
    <row r="41" spans="1:20" x14ac:dyDescent="0.2">
      <c r="A41" s="167" t="s">
        <v>49</v>
      </c>
      <c r="B41" s="183"/>
      <c r="C41" s="183"/>
      <c r="D41" s="231"/>
      <c r="E41" s="184">
        <v>0</v>
      </c>
      <c r="F41" s="71">
        <v>0</v>
      </c>
      <c r="G41" s="185">
        <v>0</v>
      </c>
      <c r="H41" s="226">
        <v>0</v>
      </c>
      <c r="I41" s="226">
        <v>0</v>
      </c>
      <c r="J41" s="226">
        <v>0</v>
      </c>
      <c r="K41" s="226">
        <v>0</v>
      </c>
      <c r="L41" s="226">
        <v>0</v>
      </c>
      <c r="M41" s="226">
        <v>0</v>
      </c>
      <c r="N41" s="320">
        <v>0</v>
      </c>
      <c r="O41" s="320">
        <v>0</v>
      </c>
      <c r="P41" s="226">
        <v>0</v>
      </c>
      <c r="Q41" s="189">
        <f t="shared" si="1"/>
        <v>0</v>
      </c>
      <c r="R41" s="183">
        <v>0</v>
      </c>
      <c r="S41" s="188">
        <f t="shared" si="2"/>
        <v>0</v>
      </c>
      <c r="T41" s="183">
        <f t="shared" si="0"/>
        <v>0</v>
      </c>
    </row>
    <row r="42" spans="1:20" x14ac:dyDescent="0.2">
      <c r="A42" s="167" t="s">
        <v>50</v>
      </c>
      <c r="B42" s="183">
        <v>19723</v>
      </c>
      <c r="C42" s="183"/>
      <c r="D42" s="231"/>
      <c r="E42" s="184">
        <v>0</v>
      </c>
      <c r="F42" s="71">
        <v>0</v>
      </c>
      <c r="G42" s="185">
        <v>0</v>
      </c>
      <c r="H42" s="226">
        <v>0</v>
      </c>
      <c r="I42" s="226">
        <v>0</v>
      </c>
      <c r="J42" s="226">
        <v>0</v>
      </c>
      <c r="K42" s="226">
        <v>0</v>
      </c>
      <c r="L42" s="226">
        <v>0</v>
      </c>
      <c r="M42" s="226">
        <v>0</v>
      </c>
      <c r="N42" s="320">
        <v>0</v>
      </c>
      <c r="O42" s="320">
        <v>0</v>
      </c>
      <c r="P42" s="226">
        <v>22455</v>
      </c>
      <c r="Q42" s="189">
        <f t="shared" si="1"/>
        <v>22455</v>
      </c>
      <c r="R42" s="183">
        <v>22455</v>
      </c>
      <c r="S42" s="188">
        <f t="shared" si="2"/>
        <v>0</v>
      </c>
      <c r="T42" s="183">
        <f t="shared" si="0"/>
        <v>42178</v>
      </c>
    </row>
    <row r="43" spans="1:20" x14ac:dyDescent="0.2">
      <c r="A43" s="167" t="s">
        <v>51</v>
      </c>
      <c r="B43" s="183"/>
      <c r="C43" s="183"/>
      <c r="D43" s="231"/>
      <c r="E43" s="184">
        <v>0</v>
      </c>
      <c r="F43" s="71">
        <v>0</v>
      </c>
      <c r="G43" s="185">
        <v>0</v>
      </c>
      <c r="H43" s="226">
        <v>0</v>
      </c>
      <c r="I43" s="226">
        <v>0</v>
      </c>
      <c r="J43" s="226">
        <v>0</v>
      </c>
      <c r="K43" s="226">
        <v>0</v>
      </c>
      <c r="L43" s="226">
        <v>0</v>
      </c>
      <c r="M43" s="226">
        <v>0</v>
      </c>
      <c r="N43" s="320">
        <v>0</v>
      </c>
      <c r="O43" s="320">
        <v>0</v>
      </c>
      <c r="P43" s="226">
        <v>0</v>
      </c>
      <c r="Q43" s="189">
        <f t="shared" si="1"/>
        <v>0</v>
      </c>
      <c r="R43" s="183">
        <v>0</v>
      </c>
      <c r="S43" s="188">
        <f t="shared" si="2"/>
        <v>0</v>
      </c>
      <c r="T43" s="183">
        <f t="shared" si="0"/>
        <v>0</v>
      </c>
    </row>
    <row r="44" spans="1:20" x14ac:dyDescent="0.2">
      <c r="A44" s="167" t="s">
        <v>52</v>
      </c>
      <c r="B44" s="183"/>
      <c r="C44" s="183"/>
      <c r="D44" s="231"/>
      <c r="E44" s="184">
        <v>0</v>
      </c>
      <c r="F44" s="71">
        <v>0</v>
      </c>
      <c r="G44" s="185">
        <v>0</v>
      </c>
      <c r="H44" s="226">
        <v>0</v>
      </c>
      <c r="I44" s="226">
        <v>0</v>
      </c>
      <c r="J44" s="226">
        <v>0</v>
      </c>
      <c r="K44" s="226">
        <v>0</v>
      </c>
      <c r="L44" s="226">
        <v>0</v>
      </c>
      <c r="M44" s="226">
        <v>0</v>
      </c>
      <c r="N44" s="320">
        <v>0</v>
      </c>
      <c r="O44" s="320">
        <v>0</v>
      </c>
      <c r="P44" s="226">
        <v>0</v>
      </c>
      <c r="Q44" s="189">
        <f t="shared" si="1"/>
        <v>0</v>
      </c>
      <c r="R44" s="183">
        <v>500</v>
      </c>
      <c r="S44" s="188">
        <f t="shared" si="2"/>
        <v>500</v>
      </c>
      <c r="T44" s="183">
        <f t="shared" si="0"/>
        <v>0</v>
      </c>
    </row>
    <row r="45" spans="1:20" x14ac:dyDescent="0.2">
      <c r="A45" s="167" t="s">
        <v>53</v>
      </c>
      <c r="B45" s="183">
        <v>5729</v>
      </c>
      <c r="C45" s="183"/>
      <c r="D45" s="231"/>
      <c r="E45" s="184">
        <v>12910</v>
      </c>
      <c r="F45" s="71">
        <v>0</v>
      </c>
      <c r="G45" s="185">
        <v>0</v>
      </c>
      <c r="H45" s="226">
        <v>0</v>
      </c>
      <c r="I45" s="226">
        <v>0</v>
      </c>
      <c r="J45" s="226">
        <v>0</v>
      </c>
      <c r="K45" s="226">
        <v>0</v>
      </c>
      <c r="L45" s="226">
        <v>0</v>
      </c>
      <c r="M45" s="226">
        <v>0</v>
      </c>
      <c r="N45" s="320">
        <v>0</v>
      </c>
      <c r="O45" s="320">
        <v>0</v>
      </c>
      <c r="P45" s="226">
        <v>6338</v>
      </c>
      <c r="Q45" s="186">
        <f t="shared" si="1"/>
        <v>19248</v>
      </c>
      <c r="R45" s="183">
        <v>19248</v>
      </c>
      <c r="S45" s="188">
        <f t="shared" si="2"/>
        <v>0</v>
      </c>
      <c r="T45" s="183">
        <f t="shared" si="0"/>
        <v>24977</v>
      </c>
    </row>
    <row r="46" spans="1:20" x14ac:dyDescent="0.2">
      <c r="A46" s="167"/>
      <c r="B46" s="183"/>
      <c r="C46" s="183"/>
      <c r="D46" s="224"/>
      <c r="E46" s="316"/>
      <c r="F46" s="71"/>
      <c r="G46" s="71"/>
      <c r="H46" s="71"/>
      <c r="I46" s="71"/>
      <c r="J46" s="71"/>
      <c r="K46" s="71"/>
      <c r="L46" s="71"/>
      <c r="M46" s="71"/>
      <c r="N46" s="71"/>
      <c r="O46" s="226"/>
      <c r="P46" s="226"/>
      <c r="Q46" s="189"/>
      <c r="R46" s="183"/>
      <c r="S46" s="188"/>
      <c r="T46" s="183"/>
    </row>
    <row r="47" spans="1:20" x14ac:dyDescent="0.2">
      <c r="A47" s="317" t="s">
        <v>55</v>
      </c>
      <c r="B47" s="227">
        <f t="shared" ref="B47:P47" si="3">SUM(B6:B46)</f>
        <v>125057</v>
      </c>
      <c r="C47" s="227">
        <f t="shared" si="3"/>
        <v>8989</v>
      </c>
      <c r="D47" s="318">
        <f t="shared" si="3"/>
        <v>25842</v>
      </c>
      <c r="E47" s="228">
        <f t="shared" si="3"/>
        <v>91450</v>
      </c>
      <c r="F47" s="229">
        <f t="shared" si="3"/>
        <v>52472</v>
      </c>
      <c r="G47" s="229">
        <f t="shared" si="3"/>
        <v>160416</v>
      </c>
      <c r="H47" s="229">
        <f t="shared" si="3"/>
        <v>84698</v>
      </c>
      <c r="I47" s="229">
        <f t="shared" si="3"/>
        <v>50808</v>
      </c>
      <c r="J47" s="229">
        <f t="shared" si="3"/>
        <v>65437</v>
      </c>
      <c r="K47" s="229">
        <f t="shared" si="3"/>
        <v>69856</v>
      </c>
      <c r="L47" s="229">
        <f t="shared" si="3"/>
        <v>123003</v>
      </c>
      <c r="M47" s="229">
        <f t="shared" si="3"/>
        <v>30104</v>
      </c>
      <c r="N47" s="229">
        <f t="shared" si="3"/>
        <v>21347</v>
      </c>
      <c r="O47" s="229">
        <f t="shared" si="3"/>
        <v>75301</v>
      </c>
      <c r="P47" s="229">
        <f t="shared" si="3"/>
        <v>271055</v>
      </c>
      <c r="Q47" s="230">
        <f>SUM(Q6:Q45)</f>
        <v>1095947</v>
      </c>
      <c r="R47" s="230">
        <f t="shared" ref="R47:T47" si="4">SUM(R6:R45)</f>
        <v>1242195</v>
      </c>
      <c r="S47" s="230">
        <f t="shared" si="4"/>
        <v>146248</v>
      </c>
      <c r="T47" s="318">
        <f t="shared" si="4"/>
        <v>1255835</v>
      </c>
    </row>
    <row r="48" spans="1:20" x14ac:dyDescent="0.2">
      <c r="A48" s="173" t="s">
        <v>413</v>
      </c>
    </row>
    <row r="49" spans="1:20" s="279" customFormat="1" x14ac:dyDescent="0.2">
      <c r="A49" s="299" t="s">
        <v>442</v>
      </c>
      <c r="B49" s="363"/>
      <c r="C49" s="363"/>
      <c r="D49" s="363"/>
      <c r="E49" s="363"/>
      <c r="F49" s="363"/>
      <c r="G49" s="363"/>
      <c r="H49" s="363"/>
      <c r="I49" s="363"/>
      <c r="J49" s="363"/>
      <c r="K49" s="363"/>
      <c r="L49" s="363"/>
      <c r="M49" s="300"/>
      <c r="N49" s="300"/>
      <c r="O49" s="300"/>
      <c r="P49" s="364"/>
      <c r="Q49" s="365"/>
      <c r="T49" s="321"/>
    </row>
    <row r="50" spans="1:20" x14ac:dyDescent="0.2">
      <c r="A50" s="6" t="s">
        <v>424</v>
      </c>
    </row>
    <row r="51" spans="1:20" x14ac:dyDescent="0.2">
      <c r="A51" s="6" t="s">
        <v>475</v>
      </c>
    </row>
    <row r="52" spans="1:20" x14ac:dyDescent="0.2">
      <c r="A52" s="279" t="s">
        <v>389</v>
      </c>
    </row>
    <row r="55" spans="1:20" x14ac:dyDescent="0.2">
      <c r="B55" s="265"/>
      <c r="C55" s="265"/>
      <c r="D55" s="265"/>
      <c r="E55" s="265"/>
      <c r="F55" s="265"/>
      <c r="G55" s="265"/>
      <c r="H55" s="265"/>
      <c r="I55" s="265"/>
      <c r="J55" s="265"/>
      <c r="K55" s="265"/>
      <c r="L55" s="265"/>
      <c r="M55" s="265"/>
      <c r="N55" s="265"/>
      <c r="O55" s="265"/>
      <c r="P55" s="265"/>
      <c r="Q55" s="265"/>
      <c r="R55" s="265"/>
      <c r="S55" s="265"/>
      <c r="T55" s="265"/>
    </row>
  </sheetData>
  <mergeCells count="4">
    <mergeCell ref="B2:D2"/>
    <mergeCell ref="T2:T3"/>
    <mergeCell ref="E4:P4"/>
    <mergeCell ref="Q2:S2"/>
  </mergeCells>
  <pageMargins left="0.7" right="0.7" top="0.75" bottom="0.75" header="0.3" footer="0.3"/>
  <pageSetup orientation="portrait" horizontalDpi="1200" verticalDpi="1200" r:id="rId1"/>
  <ignoredErrors>
    <ignoredError sqref="Q7:Q3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8FB5-EEDF-4E0F-96AA-0C8D161F6A0A}">
  <dimension ref="A1:W56"/>
  <sheetViews>
    <sheetView zoomScale="60" zoomScaleNormal="6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22.85546875" style="174" customWidth="1"/>
    <col min="2" max="3" width="11" style="174" customWidth="1"/>
    <col min="4" max="4" width="10.140625" style="174" customWidth="1"/>
    <col min="5" max="5" width="9.85546875" style="174" bestFit="1" customWidth="1"/>
    <col min="6" max="6" width="10.28515625" style="174" customWidth="1"/>
    <col min="7" max="8" width="9.140625" style="174" customWidth="1"/>
    <col min="9" max="9" width="9.7109375" style="174" customWidth="1"/>
    <col min="10" max="14" width="9.140625" style="174" customWidth="1"/>
    <col min="15" max="19" width="10" style="174" customWidth="1"/>
    <col min="20" max="20" width="13.5703125" style="174" customWidth="1"/>
    <col min="21" max="22" width="10.7109375" style="174" bestFit="1" customWidth="1"/>
    <col min="23" max="23" width="13.42578125" style="174" customWidth="1"/>
    <col min="24" max="258" width="9.140625" style="174"/>
    <col min="259" max="259" width="22.85546875" style="174" customWidth="1"/>
    <col min="260" max="260" width="11" style="174" customWidth="1"/>
    <col min="261" max="261" width="10" style="174" customWidth="1"/>
    <col min="262" max="262" width="10.140625" style="174" customWidth="1"/>
    <col min="263" max="263" width="9.85546875" style="174" bestFit="1" customWidth="1"/>
    <col min="264" max="264" width="10.28515625" style="174" customWidth="1"/>
    <col min="265" max="266" width="9.140625" style="174"/>
    <col min="267" max="267" width="9.7109375" style="174" customWidth="1"/>
    <col min="268" max="272" width="9.140625" style="174"/>
    <col min="273" max="274" width="10" style="174" customWidth="1"/>
    <col min="275" max="275" width="13.5703125" style="174" customWidth="1"/>
    <col min="276" max="277" width="10.7109375" style="174" bestFit="1" customWidth="1"/>
    <col min="278" max="278" width="12.5703125" style="174" customWidth="1"/>
    <col min="279" max="279" width="13.42578125" style="174" customWidth="1"/>
    <col min="280" max="514" width="9.140625" style="174"/>
    <col min="515" max="515" width="22.85546875" style="174" customWidth="1"/>
    <col min="516" max="516" width="11" style="174" customWidth="1"/>
    <col min="517" max="517" width="10" style="174" customWidth="1"/>
    <col min="518" max="518" width="10.140625" style="174" customWidth="1"/>
    <col min="519" max="519" width="9.85546875" style="174" bestFit="1" customWidth="1"/>
    <col min="520" max="520" width="10.28515625" style="174" customWidth="1"/>
    <col min="521" max="522" width="9.140625" style="174"/>
    <col min="523" max="523" width="9.7109375" style="174" customWidth="1"/>
    <col min="524" max="528" width="9.140625" style="174"/>
    <col min="529" max="530" width="10" style="174" customWidth="1"/>
    <col min="531" max="531" width="13.5703125" style="174" customWidth="1"/>
    <col min="532" max="533" width="10.7109375" style="174" bestFit="1" customWidth="1"/>
    <col min="534" max="534" width="12.5703125" style="174" customWidth="1"/>
    <col min="535" max="535" width="13.42578125" style="174" customWidth="1"/>
    <col min="536" max="770" width="9.140625" style="174"/>
    <col min="771" max="771" width="22.85546875" style="174" customWidth="1"/>
    <col min="772" max="772" width="11" style="174" customWidth="1"/>
    <col min="773" max="773" width="10" style="174" customWidth="1"/>
    <col min="774" max="774" width="10.140625" style="174" customWidth="1"/>
    <col min="775" max="775" width="9.85546875" style="174" bestFit="1" customWidth="1"/>
    <col min="776" max="776" width="10.28515625" style="174" customWidth="1"/>
    <col min="777" max="778" width="9.140625" style="174"/>
    <col min="779" max="779" width="9.7109375" style="174" customWidth="1"/>
    <col min="780" max="784" width="9.140625" style="174"/>
    <col min="785" max="786" width="10" style="174" customWidth="1"/>
    <col min="787" max="787" width="13.5703125" style="174" customWidth="1"/>
    <col min="788" max="789" width="10.7109375" style="174" bestFit="1" customWidth="1"/>
    <col min="790" max="790" width="12.5703125" style="174" customWidth="1"/>
    <col min="791" max="791" width="13.42578125" style="174" customWidth="1"/>
    <col min="792" max="1026" width="9.140625" style="174"/>
    <col min="1027" max="1027" width="22.85546875" style="174" customWidth="1"/>
    <col min="1028" max="1028" width="11" style="174" customWidth="1"/>
    <col min="1029" max="1029" width="10" style="174" customWidth="1"/>
    <col min="1030" max="1030" width="10.140625" style="174" customWidth="1"/>
    <col min="1031" max="1031" width="9.85546875" style="174" bestFit="1" customWidth="1"/>
    <col min="1032" max="1032" width="10.28515625" style="174" customWidth="1"/>
    <col min="1033" max="1034" width="9.140625" style="174"/>
    <col min="1035" max="1035" width="9.7109375" style="174" customWidth="1"/>
    <col min="1036" max="1040" width="9.140625" style="174"/>
    <col min="1041" max="1042" width="10" style="174" customWidth="1"/>
    <col min="1043" max="1043" width="13.5703125" style="174" customWidth="1"/>
    <col min="1044" max="1045" width="10.7109375" style="174" bestFit="1" customWidth="1"/>
    <col min="1046" max="1046" width="12.5703125" style="174" customWidth="1"/>
    <col min="1047" max="1047" width="13.42578125" style="174" customWidth="1"/>
    <col min="1048" max="1282" width="9.140625" style="174"/>
    <col min="1283" max="1283" width="22.85546875" style="174" customWidth="1"/>
    <col min="1284" max="1284" width="11" style="174" customWidth="1"/>
    <col min="1285" max="1285" width="10" style="174" customWidth="1"/>
    <col min="1286" max="1286" width="10.140625" style="174" customWidth="1"/>
    <col min="1287" max="1287" width="9.85546875" style="174" bestFit="1" customWidth="1"/>
    <col min="1288" max="1288" width="10.28515625" style="174" customWidth="1"/>
    <col min="1289" max="1290" width="9.140625" style="174"/>
    <col min="1291" max="1291" width="9.7109375" style="174" customWidth="1"/>
    <col min="1292" max="1296" width="9.140625" style="174"/>
    <col min="1297" max="1298" width="10" style="174" customWidth="1"/>
    <col min="1299" max="1299" width="13.5703125" style="174" customWidth="1"/>
    <col min="1300" max="1301" width="10.7109375" style="174" bestFit="1" customWidth="1"/>
    <col min="1302" max="1302" width="12.5703125" style="174" customWidth="1"/>
    <col min="1303" max="1303" width="13.42578125" style="174" customWidth="1"/>
    <col min="1304" max="1538" width="9.140625" style="174"/>
    <col min="1539" max="1539" width="22.85546875" style="174" customWidth="1"/>
    <col min="1540" max="1540" width="11" style="174" customWidth="1"/>
    <col min="1541" max="1541" width="10" style="174" customWidth="1"/>
    <col min="1542" max="1542" width="10.140625" style="174" customWidth="1"/>
    <col min="1543" max="1543" width="9.85546875" style="174" bestFit="1" customWidth="1"/>
    <col min="1544" max="1544" width="10.28515625" style="174" customWidth="1"/>
    <col min="1545" max="1546" width="9.140625" style="174"/>
    <col min="1547" max="1547" width="9.7109375" style="174" customWidth="1"/>
    <col min="1548" max="1552" width="9.140625" style="174"/>
    <col min="1553" max="1554" width="10" style="174" customWidth="1"/>
    <col min="1555" max="1555" width="13.5703125" style="174" customWidth="1"/>
    <col min="1556" max="1557" width="10.7109375" style="174" bestFit="1" customWidth="1"/>
    <col min="1558" max="1558" width="12.5703125" style="174" customWidth="1"/>
    <col min="1559" max="1559" width="13.42578125" style="174" customWidth="1"/>
    <col min="1560" max="1794" width="9.140625" style="174"/>
    <col min="1795" max="1795" width="22.85546875" style="174" customWidth="1"/>
    <col min="1796" max="1796" width="11" style="174" customWidth="1"/>
    <col min="1797" max="1797" width="10" style="174" customWidth="1"/>
    <col min="1798" max="1798" width="10.140625" style="174" customWidth="1"/>
    <col min="1799" max="1799" width="9.85546875" style="174" bestFit="1" customWidth="1"/>
    <col min="1800" max="1800" width="10.28515625" style="174" customWidth="1"/>
    <col min="1801" max="1802" width="9.140625" style="174"/>
    <col min="1803" max="1803" width="9.7109375" style="174" customWidth="1"/>
    <col min="1804" max="1808" width="9.140625" style="174"/>
    <col min="1809" max="1810" width="10" style="174" customWidth="1"/>
    <col min="1811" max="1811" width="13.5703125" style="174" customWidth="1"/>
    <col min="1812" max="1813" width="10.7109375" style="174" bestFit="1" customWidth="1"/>
    <col min="1814" max="1814" width="12.5703125" style="174" customWidth="1"/>
    <col min="1815" max="1815" width="13.42578125" style="174" customWidth="1"/>
    <col min="1816" max="2050" width="9.140625" style="174"/>
    <col min="2051" max="2051" width="22.85546875" style="174" customWidth="1"/>
    <col min="2052" max="2052" width="11" style="174" customWidth="1"/>
    <col min="2053" max="2053" width="10" style="174" customWidth="1"/>
    <col min="2054" max="2054" width="10.140625" style="174" customWidth="1"/>
    <col min="2055" max="2055" width="9.85546875" style="174" bestFit="1" customWidth="1"/>
    <col min="2056" max="2056" width="10.28515625" style="174" customWidth="1"/>
    <col min="2057" max="2058" width="9.140625" style="174"/>
    <col min="2059" max="2059" width="9.7109375" style="174" customWidth="1"/>
    <col min="2060" max="2064" width="9.140625" style="174"/>
    <col min="2065" max="2066" width="10" style="174" customWidth="1"/>
    <col min="2067" max="2067" width="13.5703125" style="174" customWidth="1"/>
    <col min="2068" max="2069" width="10.7109375" style="174" bestFit="1" customWidth="1"/>
    <col min="2070" max="2070" width="12.5703125" style="174" customWidth="1"/>
    <col min="2071" max="2071" width="13.42578125" style="174" customWidth="1"/>
    <col min="2072" max="2306" width="9.140625" style="174"/>
    <col min="2307" max="2307" width="22.85546875" style="174" customWidth="1"/>
    <col min="2308" max="2308" width="11" style="174" customWidth="1"/>
    <col min="2309" max="2309" width="10" style="174" customWidth="1"/>
    <col min="2310" max="2310" width="10.140625" style="174" customWidth="1"/>
    <col min="2311" max="2311" width="9.85546875" style="174" bestFit="1" customWidth="1"/>
    <col min="2312" max="2312" width="10.28515625" style="174" customWidth="1"/>
    <col min="2313" max="2314" width="9.140625" style="174"/>
    <col min="2315" max="2315" width="9.7109375" style="174" customWidth="1"/>
    <col min="2316" max="2320" width="9.140625" style="174"/>
    <col min="2321" max="2322" width="10" style="174" customWidth="1"/>
    <col min="2323" max="2323" width="13.5703125" style="174" customWidth="1"/>
    <col min="2324" max="2325" width="10.7109375" style="174" bestFit="1" customWidth="1"/>
    <col min="2326" max="2326" width="12.5703125" style="174" customWidth="1"/>
    <col min="2327" max="2327" width="13.42578125" style="174" customWidth="1"/>
    <col min="2328" max="2562" width="9.140625" style="174"/>
    <col min="2563" max="2563" width="22.85546875" style="174" customWidth="1"/>
    <col min="2564" max="2564" width="11" style="174" customWidth="1"/>
    <col min="2565" max="2565" width="10" style="174" customWidth="1"/>
    <col min="2566" max="2566" width="10.140625" style="174" customWidth="1"/>
    <col min="2567" max="2567" width="9.85546875" style="174" bestFit="1" customWidth="1"/>
    <col min="2568" max="2568" width="10.28515625" style="174" customWidth="1"/>
    <col min="2569" max="2570" width="9.140625" style="174"/>
    <col min="2571" max="2571" width="9.7109375" style="174" customWidth="1"/>
    <col min="2572" max="2576" width="9.140625" style="174"/>
    <col min="2577" max="2578" width="10" style="174" customWidth="1"/>
    <col min="2579" max="2579" width="13.5703125" style="174" customWidth="1"/>
    <col min="2580" max="2581" width="10.7109375" style="174" bestFit="1" customWidth="1"/>
    <col min="2582" max="2582" width="12.5703125" style="174" customWidth="1"/>
    <col min="2583" max="2583" width="13.42578125" style="174" customWidth="1"/>
    <col min="2584" max="2818" width="9.140625" style="174"/>
    <col min="2819" max="2819" width="22.85546875" style="174" customWidth="1"/>
    <col min="2820" max="2820" width="11" style="174" customWidth="1"/>
    <col min="2821" max="2821" width="10" style="174" customWidth="1"/>
    <col min="2822" max="2822" width="10.140625" style="174" customWidth="1"/>
    <col min="2823" max="2823" width="9.85546875" style="174" bestFit="1" customWidth="1"/>
    <col min="2824" max="2824" width="10.28515625" style="174" customWidth="1"/>
    <col min="2825" max="2826" width="9.140625" style="174"/>
    <col min="2827" max="2827" width="9.7109375" style="174" customWidth="1"/>
    <col min="2828" max="2832" width="9.140625" style="174"/>
    <col min="2833" max="2834" width="10" style="174" customWidth="1"/>
    <col min="2835" max="2835" width="13.5703125" style="174" customWidth="1"/>
    <col min="2836" max="2837" width="10.7109375" style="174" bestFit="1" customWidth="1"/>
    <col min="2838" max="2838" width="12.5703125" style="174" customWidth="1"/>
    <col min="2839" max="2839" width="13.42578125" style="174" customWidth="1"/>
    <col min="2840" max="3074" width="9.140625" style="174"/>
    <col min="3075" max="3075" width="22.85546875" style="174" customWidth="1"/>
    <col min="3076" max="3076" width="11" style="174" customWidth="1"/>
    <col min="3077" max="3077" width="10" style="174" customWidth="1"/>
    <col min="3078" max="3078" width="10.140625" style="174" customWidth="1"/>
    <col min="3079" max="3079" width="9.85546875" style="174" bestFit="1" customWidth="1"/>
    <col min="3080" max="3080" width="10.28515625" style="174" customWidth="1"/>
    <col min="3081" max="3082" width="9.140625" style="174"/>
    <col min="3083" max="3083" width="9.7109375" style="174" customWidth="1"/>
    <col min="3084" max="3088" width="9.140625" style="174"/>
    <col min="3089" max="3090" width="10" style="174" customWidth="1"/>
    <col min="3091" max="3091" width="13.5703125" style="174" customWidth="1"/>
    <col min="3092" max="3093" width="10.7109375" style="174" bestFit="1" customWidth="1"/>
    <col min="3094" max="3094" width="12.5703125" style="174" customWidth="1"/>
    <col min="3095" max="3095" width="13.42578125" style="174" customWidth="1"/>
    <col min="3096" max="3330" width="9.140625" style="174"/>
    <col min="3331" max="3331" width="22.85546875" style="174" customWidth="1"/>
    <col min="3332" max="3332" width="11" style="174" customWidth="1"/>
    <col min="3333" max="3333" width="10" style="174" customWidth="1"/>
    <col min="3334" max="3334" width="10.140625" style="174" customWidth="1"/>
    <col min="3335" max="3335" width="9.85546875" style="174" bestFit="1" customWidth="1"/>
    <col min="3336" max="3336" width="10.28515625" style="174" customWidth="1"/>
    <col min="3337" max="3338" width="9.140625" style="174"/>
    <col min="3339" max="3339" width="9.7109375" style="174" customWidth="1"/>
    <col min="3340" max="3344" width="9.140625" style="174"/>
    <col min="3345" max="3346" width="10" style="174" customWidth="1"/>
    <col min="3347" max="3347" width="13.5703125" style="174" customWidth="1"/>
    <col min="3348" max="3349" width="10.7109375" style="174" bestFit="1" customWidth="1"/>
    <col min="3350" max="3350" width="12.5703125" style="174" customWidth="1"/>
    <col min="3351" max="3351" width="13.42578125" style="174" customWidth="1"/>
    <col min="3352" max="3586" width="9.140625" style="174"/>
    <col min="3587" max="3587" width="22.85546875" style="174" customWidth="1"/>
    <col min="3588" max="3588" width="11" style="174" customWidth="1"/>
    <col min="3589" max="3589" width="10" style="174" customWidth="1"/>
    <col min="3590" max="3590" width="10.140625" style="174" customWidth="1"/>
    <col min="3591" max="3591" width="9.85546875" style="174" bestFit="1" customWidth="1"/>
    <col min="3592" max="3592" width="10.28515625" style="174" customWidth="1"/>
    <col min="3593" max="3594" width="9.140625" style="174"/>
    <col min="3595" max="3595" width="9.7109375" style="174" customWidth="1"/>
    <col min="3596" max="3600" width="9.140625" style="174"/>
    <col min="3601" max="3602" width="10" style="174" customWidth="1"/>
    <col min="3603" max="3603" width="13.5703125" style="174" customWidth="1"/>
    <col min="3604" max="3605" width="10.7109375" style="174" bestFit="1" customWidth="1"/>
    <col min="3606" max="3606" width="12.5703125" style="174" customWidth="1"/>
    <col min="3607" max="3607" width="13.42578125" style="174" customWidth="1"/>
    <col min="3608" max="3842" width="9.140625" style="174"/>
    <col min="3843" max="3843" width="22.85546875" style="174" customWidth="1"/>
    <col min="3844" max="3844" width="11" style="174" customWidth="1"/>
    <col min="3845" max="3845" width="10" style="174" customWidth="1"/>
    <col min="3846" max="3846" width="10.140625" style="174" customWidth="1"/>
    <col min="3847" max="3847" width="9.85546875" style="174" bestFit="1" customWidth="1"/>
    <col min="3848" max="3848" width="10.28515625" style="174" customWidth="1"/>
    <col min="3849" max="3850" width="9.140625" style="174"/>
    <col min="3851" max="3851" width="9.7109375" style="174" customWidth="1"/>
    <col min="3852" max="3856" width="9.140625" style="174"/>
    <col min="3857" max="3858" width="10" style="174" customWidth="1"/>
    <col min="3859" max="3859" width="13.5703125" style="174" customWidth="1"/>
    <col min="3860" max="3861" width="10.7109375" style="174" bestFit="1" customWidth="1"/>
    <col min="3862" max="3862" width="12.5703125" style="174" customWidth="1"/>
    <col min="3863" max="3863" width="13.42578125" style="174" customWidth="1"/>
    <col min="3864" max="4098" width="9.140625" style="174"/>
    <col min="4099" max="4099" width="22.85546875" style="174" customWidth="1"/>
    <col min="4100" max="4100" width="11" style="174" customWidth="1"/>
    <col min="4101" max="4101" width="10" style="174" customWidth="1"/>
    <col min="4102" max="4102" width="10.140625" style="174" customWidth="1"/>
    <col min="4103" max="4103" width="9.85546875" style="174" bestFit="1" customWidth="1"/>
    <col min="4104" max="4104" width="10.28515625" style="174" customWidth="1"/>
    <col min="4105" max="4106" width="9.140625" style="174"/>
    <col min="4107" max="4107" width="9.7109375" style="174" customWidth="1"/>
    <col min="4108" max="4112" width="9.140625" style="174"/>
    <col min="4113" max="4114" width="10" style="174" customWidth="1"/>
    <col min="4115" max="4115" width="13.5703125" style="174" customWidth="1"/>
    <col min="4116" max="4117" width="10.7109375" style="174" bestFit="1" customWidth="1"/>
    <col min="4118" max="4118" width="12.5703125" style="174" customWidth="1"/>
    <col min="4119" max="4119" width="13.42578125" style="174" customWidth="1"/>
    <col min="4120" max="4354" width="9.140625" style="174"/>
    <col min="4355" max="4355" width="22.85546875" style="174" customWidth="1"/>
    <col min="4356" max="4356" width="11" style="174" customWidth="1"/>
    <col min="4357" max="4357" width="10" style="174" customWidth="1"/>
    <col min="4358" max="4358" width="10.140625" style="174" customWidth="1"/>
    <col min="4359" max="4359" width="9.85546875" style="174" bestFit="1" customWidth="1"/>
    <col min="4360" max="4360" width="10.28515625" style="174" customWidth="1"/>
    <col min="4361" max="4362" width="9.140625" style="174"/>
    <col min="4363" max="4363" width="9.7109375" style="174" customWidth="1"/>
    <col min="4364" max="4368" width="9.140625" style="174"/>
    <col min="4369" max="4370" width="10" style="174" customWidth="1"/>
    <col min="4371" max="4371" width="13.5703125" style="174" customWidth="1"/>
    <col min="4372" max="4373" width="10.7109375" style="174" bestFit="1" customWidth="1"/>
    <col min="4374" max="4374" width="12.5703125" style="174" customWidth="1"/>
    <col min="4375" max="4375" width="13.42578125" style="174" customWidth="1"/>
    <col min="4376" max="4610" width="9.140625" style="174"/>
    <col min="4611" max="4611" width="22.85546875" style="174" customWidth="1"/>
    <col min="4612" max="4612" width="11" style="174" customWidth="1"/>
    <col min="4613" max="4613" width="10" style="174" customWidth="1"/>
    <col min="4614" max="4614" width="10.140625" style="174" customWidth="1"/>
    <col min="4615" max="4615" width="9.85546875" style="174" bestFit="1" customWidth="1"/>
    <col min="4616" max="4616" width="10.28515625" style="174" customWidth="1"/>
    <col min="4617" max="4618" width="9.140625" style="174"/>
    <col min="4619" max="4619" width="9.7109375" style="174" customWidth="1"/>
    <col min="4620" max="4624" width="9.140625" style="174"/>
    <col min="4625" max="4626" width="10" style="174" customWidth="1"/>
    <col min="4627" max="4627" width="13.5703125" style="174" customWidth="1"/>
    <col min="4628" max="4629" width="10.7109375" style="174" bestFit="1" customWidth="1"/>
    <col min="4630" max="4630" width="12.5703125" style="174" customWidth="1"/>
    <col min="4631" max="4631" width="13.42578125" style="174" customWidth="1"/>
    <col min="4632" max="4866" width="9.140625" style="174"/>
    <col min="4867" max="4867" width="22.85546875" style="174" customWidth="1"/>
    <col min="4868" max="4868" width="11" style="174" customWidth="1"/>
    <col min="4869" max="4869" width="10" style="174" customWidth="1"/>
    <col min="4870" max="4870" width="10.140625" style="174" customWidth="1"/>
    <col min="4871" max="4871" width="9.85546875" style="174" bestFit="1" customWidth="1"/>
    <col min="4872" max="4872" width="10.28515625" style="174" customWidth="1"/>
    <col min="4873" max="4874" width="9.140625" style="174"/>
    <col min="4875" max="4875" width="9.7109375" style="174" customWidth="1"/>
    <col min="4876" max="4880" width="9.140625" style="174"/>
    <col min="4881" max="4882" width="10" style="174" customWidth="1"/>
    <col min="4883" max="4883" width="13.5703125" style="174" customWidth="1"/>
    <col min="4884" max="4885" width="10.7109375" style="174" bestFit="1" customWidth="1"/>
    <col min="4886" max="4886" width="12.5703125" style="174" customWidth="1"/>
    <col min="4887" max="4887" width="13.42578125" style="174" customWidth="1"/>
    <col min="4888" max="5122" width="9.140625" style="174"/>
    <col min="5123" max="5123" width="22.85546875" style="174" customWidth="1"/>
    <col min="5124" max="5124" width="11" style="174" customWidth="1"/>
    <col min="5125" max="5125" width="10" style="174" customWidth="1"/>
    <col min="5126" max="5126" width="10.140625" style="174" customWidth="1"/>
    <col min="5127" max="5127" width="9.85546875" style="174" bestFit="1" customWidth="1"/>
    <col min="5128" max="5128" width="10.28515625" style="174" customWidth="1"/>
    <col min="5129" max="5130" width="9.140625" style="174"/>
    <col min="5131" max="5131" width="9.7109375" style="174" customWidth="1"/>
    <col min="5132" max="5136" width="9.140625" style="174"/>
    <col min="5137" max="5138" width="10" style="174" customWidth="1"/>
    <col min="5139" max="5139" width="13.5703125" style="174" customWidth="1"/>
    <col min="5140" max="5141" width="10.7109375" style="174" bestFit="1" customWidth="1"/>
    <col min="5142" max="5142" width="12.5703125" style="174" customWidth="1"/>
    <col min="5143" max="5143" width="13.42578125" style="174" customWidth="1"/>
    <col min="5144" max="5378" width="9.140625" style="174"/>
    <col min="5379" max="5379" width="22.85546875" style="174" customWidth="1"/>
    <col min="5380" max="5380" width="11" style="174" customWidth="1"/>
    <col min="5381" max="5381" width="10" style="174" customWidth="1"/>
    <col min="5382" max="5382" width="10.140625" style="174" customWidth="1"/>
    <col min="5383" max="5383" width="9.85546875" style="174" bestFit="1" customWidth="1"/>
    <col min="5384" max="5384" width="10.28515625" style="174" customWidth="1"/>
    <col min="5385" max="5386" width="9.140625" style="174"/>
    <col min="5387" max="5387" width="9.7109375" style="174" customWidth="1"/>
    <col min="5388" max="5392" width="9.140625" style="174"/>
    <col min="5393" max="5394" width="10" style="174" customWidth="1"/>
    <col min="5395" max="5395" width="13.5703125" style="174" customWidth="1"/>
    <col min="5396" max="5397" width="10.7109375" style="174" bestFit="1" customWidth="1"/>
    <col min="5398" max="5398" width="12.5703125" style="174" customWidth="1"/>
    <col min="5399" max="5399" width="13.42578125" style="174" customWidth="1"/>
    <col min="5400" max="5634" width="9.140625" style="174"/>
    <col min="5635" max="5635" width="22.85546875" style="174" customWidth="1"/>
    <col min="5636" max="5636" width="11" style="174" customWidth="1"/>
    <col min="5637" max="5637" width="10" style="174" customWidth="1"/>
    <col min="5638" max="5638" width="10.140625" style="174" customWidth="1"/>
    <col min="5639" max="5639" width="9.85546875" style="174" bestFit="1" customWidth="1"/>
    <col min="5640" max="5640" width="10.28515625" style="174" customWidth="1"/>
    <col min="5641" max="5642" width="9.140625" style="174"/>
    <col min="5643" max="5643" width="9.7109375" style="174" customWidth="1"/>
    <col min="5644" max="5648" width="9.140625" style="174"/>
    <col min="5649" max="5650" width="10" style="174" customWidth="1"/>
    <col min="5651" max="5651" width="13.5703125" style="174" customWidth="1"/>
    <col min="5652" max="5653" width="10.7109375" style="174" bestFit="1" customWidth="1"/>
    <col min="5654" max="5654" width="12.5703125" style="174" customWidth="1"/>
    <col min="5655" max="5655" width="13.42578125" style="174" customWidth="1"/>
    <col min="5656" max="5890" width="9.140625" style="174"/>
    <col min="5891" max="5891" width="22.85546875" style="174" customWidth="1"/>
    <col min="5892" max="5892" width="11" style="174" customWidth="1"/>
    <col min="5893" max="5893" width="10" style="174" customWidth="1"/>
    <col min="5894" max="5894" width="10.140625" style="174" customWidth="1"/>
    <col min="5895" max="5895" width="9.85546875" style="174" bestFit="1" customWidth="1"/>
    <col min="5896" max="5896" width="10.28515625" style="174" customWidth="1"/>
    <col min="5897" max="5898" width="9.140625" style="174"/>
    <col min="5899" max="5899" width="9.7109375" style="174" customWidth="1"/>
    <col min="5900" max="5904" width="9.140625" style="174"/>
    <col min="5905" max="5906" width="10" style="174" customWidth="1"/>
    <col min="5907" max="5907" width="13.5703125" style="174" customWidth="1"/>
    <col min="5908" max="5909" width="10.7109375" style="174" bestFit="1" customWidth="1"/>
    <col min="5910" max="5910" width="12.5703125" style="174" customWidth="1"/>
    <col min="5911" max="5911" width="13.42578125" style="174" customWidth="1"/>
    <col min="5912" max="6146" width="9.140625" style="174"/>
    <col min="6147" max="6147" width="22.85546875" style="174" customWidth="1"/>
    <col min="6148" max="6148" width="11" style="174" customWidth="1"/>
    <col min="6149" max="6149" width="10" style="174" customWidth="1"/>
    <col min="6150" max="6150" width="10.140625" style="174" customWidth="1"/>
    <col min="6151" max="6151" width="9.85546875" style="174" bestFit="1" customWidth="1"/>
    <col min="6152" max="6152" width="10.28515625" style="174" customWidth="1"/>
    <col min="6153" max="6154" width="9.140625" style="174"/>
    <col min="6155" max="6155" width="9.7109375" style="174" customWidth="1"/>
    <col min="6156" max="6160" width="9.140625" style="174"/>
    <col min="6161" max="6162" width="10" style="174" customWidth="1"/>
    <col min="6163" max="6163" width="13.5703125" style="174" customWidth="1"/>
    <col min="6164" max="6165" width="10.7109375" style="174" bestFit="1" customWidth="1"/>
    <col min="6166" max="6166" width="12.5703125" style="174" customWidth="1"/>
    <col min="6167" max="6167" width="13.42578125" style="174" customWidth="1"/>
    <col min="6168" max="6402" width="9.140625" style="174"/>
    <col min="6403" max="6403" width="22.85546875" style="174" customWidth="1"/>
    <col min="6404" max="6404" width="11" style="174" customWidth="1"/>
    <col min="6405" max="6405" width="10" style="174" customWidth="1"/>
    <col min="6406" max="6406" width="10.140625" style="174" customWidth="1"/>
    <col min="6407" max="6407" width="9.85546875" style="174" bestFit="1" customWidth="1"/>
    <col min="6408" max="6408" width="10.28515625" style="174" customWidth="1"/>
    <col min="6409" max="6410" width="9.140625" style="174"/>
    <col min="6411" max="6411" width="9.7109375" style="174" customWidth="1"/>
    <col min="6412" max="6416" width="9.140625" style="174"/>
    <col min="6417" max="6418" width="10" style="174" customWidth="1"/>
    <col min="6419" max="6419" width="13.5703125" style="174" customWidth="1"/>
    <col min="6420" max="6421" width="10.7109375" style="174" bestFit="1" customWidth="1"/>
    <col min="6422" max="6422" width="12.5703125" style="174" customWidth="1"/>
    <col min="6423" max="6423" width="13.42578125" style="174" customWidth="1"/>
    <col min="6424" max="6658" width="9.140625" style="174"/>
    <col min="6659" max="6659" width="22.85546875" style="174" customWidth="1"/>
    <col min="6660" max="6660" width="11" style="174" customWidth="1"/>
    <col min="6661" max="6661" width="10" style="174" customWidth="1"/>
    <col min="6662" max="6662" width="10.140625" style="174" customWidth="1"/>
    <col min="6663" max="6663" width="9.85546875" style="174" bestFit="1" customWidth="1"/>
    <col min="6664" max="6664" width="10.28515625" style="174" customWidth="1"/>
    <col min="6665" max="6666" width="9.140625" style="174"/>
    <col min="6667" max="6667" width="9.7109375" style="174" customWidth="1"/>
    <col min="6668" max="6672" width="9.140625" style="174"/>
    <col min="6673" max="6674" width="10" style="174" customWidth="1"/>
    <col min="6675" max="6675" width="13.5703125" style="174" customWidth="1"/>
    <col min="6676" max="6677" width="10.7109375" style="174" bestFit="1" customWidth="1"/>
    <col min="6678" max="6678" width="12.5703125" style="174" customWidth="1"/>
    <col min="6679" max="6679" width="13.42578125" style="174" customWidth="1"/>
    <col min="6680" max="6914" width="9.140625" style="174"/>
    <col min="6915" max="6915" width="22.85546875" style="174" customWidth="1"/>
    <col min="6916" max="6916" width="11" style="174" customWidth="1"/>
    <col min="6917" max="6917" width="10" style="174" customWidth="1"/>
    <col min="6918" max="6918" width="10.140625" style="174" customWidth="1"/>
    <col min="6919" max="6919" width="9.85546875" style="174" bestFit="1" customWidth="1"/>
    <col min="6920" max="6920" width="10.28515625" style="174" customWidth="1"/>
    <col min="6921" max="6922" width="9.140625" style="174"/>
    <col min="6923" max="6923" width="9.7109375" style="174" customWidth="1"/>
    <col min="6924" max="6928" width="9.140625" style="174"/>
    <col min="6929" max="6930" width="10" style="174" customWidth="1"/>
    <col min="6931" max="6931" width="13.5703125" style="174" customWidth="1"/>
    <col min="6932" max="6933" width="10.7109375" style="174" bestFit="1" customWidth="1"/>
    <col min="6934" max="6934" width="12.5703125" style="174" customWidth="1"/>
    <col min="6935" max="6935" width="13.42578125" style="174" customWidth="1"/>
    <col min="6936" max="7170" width="9.140625" style="174"/>
    <col min="7171" max="7171" width="22.85546875" style="174" customWidth="1"/>
    <col min="7172" max="7172" width="11" style="174" customWidth="1"/>
    <col min="7173" max="7173" width="10" style="174" customWidth="1"/>
    <col min="7174" max="7174" width="10.140625" style="174" customWidth="1"/>
    <col min="7175" max="7175" width="9.85546875" style="174" bestFit="1" customWidth="1"/>
    <col min="7176" max="7176" width="10.28515625" style="174" customWidth="1"/>
    <col min="7177" max="7178" width="9.140625" style="174"/>
    <col min="7179" max="7179" width="9.7109375" style="174" customWidth="1"/>
    <col min="7180" max="7184" width="9.140625" style="174"/>
    <col min="7185" max="7186" width="10" style="174" customWidth="1"/>
    <col min="7187" max="7187" width="13.5703125" style="174" customWidth="1"/>
    <col min="7188" max="7189" width="10.7109375" style="174" bestFit="1" customWidth="1"/>
    <col min="7190" max="7190" width="12.5703125" style="174" customWidth="1"/>
    <col min="7191" max="7191" width="13.42578125" style="174" customWidth="1"/>
    <col min="7192" max="7426" width="9.140625" style="174"/>
    <col min="7427" max="7427" width="22.85546875" style="174" customWidth="1"/>
    <col min="7428" max="7428" width="11" style="174" customWidth="1"/>
    <col min="7429" max="7429" width="10" style="174" customWidth="1"/>
    <col min="7430" max="7430" width="10.140625" style="174" customWidth="1"/>
    <col min="7431" max="7431" width="9.85546875" style="174" bestFit="1" customWidth="1"/>
    <col min="7432" max="7432" width="10.28515625" style="174" customWidth="1"/>
    <col min="7433" max="7434" width="9.140625" style="174"/>
    <col min="7435" max="7435" width="9.7109375" style="174" customWidth="1"/>
    <col min="7436" max="7440" width="9.140625" style="174"/>
    <col min="7441" max="7442" width="10" style="174" customWidth="1"/>
    <col min="7443" max="7443" width="13.5703125" style="174" customWidth="1"/>
    <col min="7444" max="7445" width="10.7109375" style="174" bestFit="1" customWidth="1"/>
    <col min="7446" max="7446" width="12.5703125" style="174" customWidth="1"/>
    <col min="7447" max="7447" width="13.42578125" style="174" customWidth="1"/>
    <col min="7448" max="7682" width="9.140625" style="174"/>
    <col min="7683" max="7683" width="22.85546875" style="174" customWidth="1"/>
    <col min="7684" max="7684" width="11" style="174" customWidth="1"/>
    <col min="7685" max="7685" width="10" style="174" customWidth="1"/>
    <col min="7686" max="7686" width="10.140625" style="174" customWidth="1"/>
    <col min="7687" max="7687" width="9.85546875" style="174" bestFit="1" customWidth="1"/>
    <col min="7688" max="7688" width="10.28515625" style="174" customWidth="1"/>
    <col min="7689" max="7690" width="9.140625" style="174"/>
    <col min="7691" max="7691" width="9.7109375" style="174" customWidth="1"/>
    <col min="7692" max="7696" width="9.140625" style="174"/>
    <col min="7697" max="7698" width="10" style="174" customWidth="1"/>
    <col min="7699" max="7699" width="13.5703125" style="174" customWidth="1"/>
    <col min="7700" max="7701" width="10.7109375" style="174" bestFit="1" customWidth="1"/>
    <col min="7702" max="7702" width="12.5703125" style="174" customWidth="1"/>
    <col min="7703" max="7703" width="13.42578125" style="174" customWidth="1"/>
    <col min="7704" max="7938" width="9.140625" style="174"/>
    <col min="7939" max="7939" width="22.85546875" style="174" customWidth="1"/>
    <col min="7940" max="7940" width="11" style="174" customWidth="1"/>
    <col min="7941" max="7941" width="10" style="174" customWidth="1"/>
    <col min="7942" max="7942" width="10.140625" style="174" customWidth="1"/>
    <col min="7943" max="7943" width="9.85546875" style="174" bestFit="1" customWidth="1"/>
    <col min="7944" max="7944" width="10.28515625" style="174" customWidth="1"/>
    <col min="7945" max="7946" width="9.140625" style="174"/>
    <col min="7947" max="7947" width="9.7109375" style="174" customWidth="1"/>
    <col min="7948" max="7952" width="9.140625" style="174"/>
    <col min="7953" max="7954" width="10" style="174" customWidth="1"/>
    <col min="7955" max="7955" width="13.5703125" style="174" customWidth="1"/>
    <col min="7956" max="7957" width="10.7109375" style="174" bestFit="1" customWidth="1"/>
    <col min="7958" max="7958" width="12.5703125" style="174" customWidth="1"/>
    <col min="7959" max="7959" width="13.42578125" style="174" customWidth="1"/>
    <col min="7960" max="8194" width="9.140625" style="174"/>
    <col min="8195" max="8195" width="22.85546875" style="174" customWidth="1"/>
    <col min="8196" max="8196" width="11" style="174" customWidth="1"/>
    <col min="8197" max="8197" width="10" style="174" customWidth="1"/>
    <col min="8198" max="8198" width="10.140625" style="174" customWidth="1"/>
    <col min="8199" max="8199" width="9.85546875" style="174" bestFit="1" customWidth="1"/>
    <col min="8200" max="8200" width="10.28515625" style="174" customWidth="1"/>
    <col min="8201" max="8202" width="9.140625" style="174"/>
    <col min="8203" max="8203" width="9.7109375" style="174" customWidth="1"/>
    <col min="8204" max="8208" width="9.140625" style="174"/>
    <col min="8209" max="8210" width="10" style="174" customWidth="1"/>
    <col min="8211" max="8211" width="13.5703125" style="174" customWidth="1"/>
    <col min="8212" max="8213" width="10.7109375" style="174" bestFit="1" customWidth="1"/>
    <col min="8214" max="8214" width="12.5703125" style="174" customWidth="1"/>
    <col min="8215" max="8215" width="13.42578125" style="174" customWidth="1"/>
    <col min="8216" max="8450" width="9.140625" style="174"/>
    <col min="8451" max="8451" width="22.85546875" style="174" customWidth="1"/>
    <col min="8452" max="8452" width="11" style="174" customWidth="1"/>
    <col min="8453" max="8453" width="10" style="174" customWidth="1"/>
    <col min="8454" max="8454" width="10.140625" style="174" customWidth="1"/>
    <col min="8455" max="8455" width="9.85546875" style="174" bestFit="1" customWidth="1"/>
    <col min="8456" max="8456" width="10.28515625" style="174" customWidth="1"/>
    <col min="8457" max="8458" width="9.140625" style="174"/>
    <col min="8459" max="8459" width="9.7109375" style="174" customWidth="1"/>
    <col min="8460" max="8464" width="9.140625" style="174"/>
    <col min="8465" max="8466" width="10" style="174" customWidth="1"/>
    <col min="8467" max="8467" width="13.5703125" style="174" customWidth="1"/>
    <col min="8468" max="8469" width="10.7109375" style="174" bestFit="1" customWidth="1"/>
    <col min="8470" max="8470" width="12.5703125" style="174" customWidth="1"/>
    <col min="8471" max="8471" width="13.42578125" style="174" customWidth="1"/>
    <col min="8472" max="8706" width="9.140625" style="174"/>
    <col min="8707" max="8707" width="22.85546875" style="174" customWidth="1"/>
    <col min="8708" max="8708" width="11" style="174" customWidth="1"/>
    <col min="8709" max="8709" width="10" style="174" customWidth="1"/>
    <col min="8710" max="8710" width="10.140625" style="174" customWidth="1"/>
    <col min="8711" max="8711" width="9.85546875" style="174" bestFit="1" customWidth="1"/>
    <col min="8712" max="8712" width="10.28515625" style="174" customWidth="1"/>
    <col min="8713" max="8714" width="9.140625" style="174"/>
    <col min="8715" max="8715" width="9.7109375" style="174" customWidth="1"/>
    <col min="8716" max="8720" width="9.140625" style="174"/>
    <col min="8721" max="8722" width="10" style="174" customWidth="1"/>
    <col min="8723" max="8723" width="13.5703125" style="174" customWidth="1"/>
    <col min="8724" max="8725" width="10.7109375" style="174" bestFit="1" customWidth="1"/>
    <col min="8726" max="8726" width="12.5703125" style="174" customWidth="1"/>
    <col min="8727" max="8727" width="13.42578125" style="174" customWidth="1"/>
    <col min="8728" max="8962" width="9.140625" style="174"/>
    <col min="8963" max="8963" width="22.85546875" style="174" customWidth="1"/>
    <col min="8964" max="8964" width="11" style="174" customWidth="1"/>
    <col min="8965" max="8965" width="10" style="174" customWidth="1"/>
    <col min="8966" max="8966" width="10.140625" style="174" customWidth="1"/>
    <col min="8967" max="8967" width="9.85546875" style="174" bestFit="1" customWidth="1"/>
    <col min="8968" max="8968" width="10.28515625" style="174" customWidth="1"/>
    <col min="8969" max="8970" width="9.140625" style="174"/>
    <col min="8971" max="8971" width="9.7109375" style="174" customWidth="1"/>
    <col min="8972" max="8976" width="9.140625" style="174"/>
    <col min="8977" max="8978" width="10" style="174" customWidth="1"/>
    <col min="8979" max="8979" width="13.5703125" style="174" customWidth="1"/>
    <col min="8980" max="8981" width="10.7109375" style="174" bestFit="1" customWidth="1"/>
    <col min="8982" max="8982" width="12.5703125" style="174" customWidth="1"/>
    <col min="8983" max="8983" width="13.42578125" style="174" customWidth="1"/>
    <col min="8984" max="9218" width="9.140625" style="174"/>
    <col min="9219" max="9219" width="22.85546875" style="174" customWidth="1"/>
    <col min="9220" max="9220" width="11" style="174" customWidth="1"/>
    <col min="9221" max="9221" width="10" style="174" customWidth="1"/>
    <col min="9222" max="9222" width="10.140625" style="174" customWidth="1"/>
    <col min="9223" max="9223" width="9.85546875" style="174" bestFit="1" customWidth="1"/>
    <col min="9224" max="9224" width="10.28515625" style="174" customWidth="1"/>
    <col min="9225" max="9226" width="9.140625" style="174"/>
    <col min="9227" max="9227" width="9.7109375" style="174" customWidth="1"/>
    <col min="9228" max="9232" width="9.140625" style="174"/>
    <col min="9233" max="9234" width="10" style="174" customWidth="1"/>
    <col min="9235" max="9235" width="13.5703125" style="174" customWidth="1"/>
    <col min="9236" max="9237" width="10.7109375" style="174" bestFit="1" customWidth="1"/>
    <col min="9238" max="9238" width="12.5703125" style="174" customWidth="1"/>
    <col min="9239" max="9239" width="13.42578125" style="174" customWidth="1"/>
    <col min="9240" max="9474" width="9.140625" style="174"/>
    <col min="9475" max="9475" width="22.85546875" style="174" customWidth="1"/>
    <col min="9476" max="9476" width="11" style="174" customWidth="1"/>
    <col min="9477" max="9477" width="10" style="174" customWidth="1"/>
    <col min="9478" max="9478" width="10.140625" style="174" customWidth="1"/>
    <col min="9479" max="9479" width="9.85546875" style="174" bestFit="1" customWidth="1"/>
    <col min="9480" max="9480" width="10.28515625" style="174" customWidth="1"/>
    <col min="9481" max="9482" width="9.140625" style="174"/>
    <col min="9483" max="9483" width="9.7109375" style="174" customWidth="1"/>
    <col min="9484" max="9488" width="9.140625" style="174"/>
    <col min="9489" max="9490" width="10" style="174" customWidth="1"/>
    <col min="9491" max="9491" width="13.5703125" style="174" customWidth="1"/>
    <col min="9492" max="9493" width="10.7109375" style="174" bestFit="1" customWidth="1"/>
    <col min="9494" max="9494" width="12.5703125" style="174" customWidth="1"/>
    <col min="9495" max="9495" width="13.42578125" style="174" customWidth="1"/>
    <col min="9496" max="9730" width="9.140625" style="174"/>
    <col min="9731" max="9731" width="22.85546875" style="174" customWidth="1"/>
    <col min="9732" max="9732" width="11" style="174" customWidth="1"/>
    <col min="9733" max="9733" width="10" style="174" customWidth="1"/>
    <col min="9734" max="9734" width="10.140625" style="174" customWidth="1"/>
    <col min="9735" max="9735" width="9.85546875" style="174" bestFit="1" customWidth="1"/>
    <col min="9736" max="9736" width="10.28515625" style="174" customWidth="1"/>
    <col min="9737" max="9738" width="9.140625" style="174"/>
    <col min="9739" max="9739" width="9.7109375" style="174" customWidth="1"/>
    <col min="9740" max="9744" width="9.140625" style="174"/>
    <col min="9745" max="9746" width="10" style="174" customWidth="1"/>
    <col min="9747" max="9747" width="13.5703125" style="174" customWidth="1"/>
    <col min="9748" max="9749" width="10.7109375" style="174" bestFit="1" customWidth="1"/>
    <col min="9750" max="9750" width="12.5703125" style="174" customWidth="1"/>
    <col min="9751" max="9751" width="13.42578125" style="174" customWidth="1"/>
    <col min="9752" max="9986" width="9.140625" style="174"/>
    <col min="9987" max="9987" width="22.85546875" style="174" customWidth="1"/>
    <col min="9988" max="9988" width="11" style="174" customWidth="1"/>
    <col min="9989" max="9989" width="10" style="174" customWidth="1"/>
    <col min="9990" max="9990" width="10.140625" style="174" customWidth="1"/>
    <col min="9991" max="9991" width="9.85546875" style="174" bestFit="1" customWidth="1"/>
    <col min="9992" max="9992" width="10.28515625" style="174" customWidth="1"/>
    <col min="9993" max="9994" width="9.140625" style="174"/>
    <col min="9995" max="9995" width="9.7109375" style="174" customWidth="1"/>
    <col min="9996" max="10000" width="9.140625" style="174"/>
    <col min="10001" max="10002" width="10" style="174" customWidth="1"/>
    <col min="10003" max="10003" width="13.5703125" style="174" customWidth="1"/>
    <col min="10004" max="10005" width="10.7109375" style="174" bestFit="1" customWidth="1"/>
    <col min="10006" max="10006" width="12.5703125" style="174" customWidth="1"/>
    <col min="10007" max="10007" width="13.42578125" style="174" customWidth="1"/>
    <col min="10008" max="10242" width="9.140625" style="174"/>
    <col min="10243" max="10243" width="22.85546875" style="174" customWidth="1"/>
    <col min="10244" max="10244" width="11" style="174" customWidth="1"/>
    <col min="10245" max="10245" width="10" style="174" customWidth="1"/>
    <col min="10246" max="10246" width="10.140625" style="174" customWidth="1"/>
    <col min="10247" max="10247" width="9.85546875" style="174" bestFit="1" customWidth="1"/>
    <col min="10248" max="10248" width="10.28515625" style="174" customWidth="1"/>
    <col min="10249" max="10250" width="9.140625" style="174"/>
    <col min="10251" max="10251" width="9.7109375" style="174" customWidth="1"/>
    <col min="10252" max="10256" width="9.140625" style="174"/>
    <col min="10257" max="10258" width="10" style="174" customWidth="1"/>
    <col min="10259" max="10259" width="13.5703125" style="174" customWidth="1"/>
    <col min="10260" max="10261" width="10.7109375" style="174" bestFit="1" customWidth="1"/>
    <col min="10262" max="10262" width="12.5703125" style="174" customWidth="1"/>
    <col min="10263" max="10263" width="13.42578125" style="174" customWidth="1"/>
    <col min="10264" max="10498" width="9.140625" style="174"/>
    <col min="10499" max="10499" width="22.85546875" style="174" customWidth="1"/>
    <col min="10500" max="10500" width="11" style="174" customWidth="1"/>
    <col min="10501" max="10501" width="10" style="174" customWidth="1"/>
    <col min="10502" max="10502" width="10.140625" style="174" customWidth="1"/>
    <col min="10503" max="10503" width="9.85546875" style="174" bestFit="1" customWidth="1"/>
    <col min="10504" max="10504" width="10.28515625" style="174" customWidth="1"/>
    <col min="10505" max="10506" width="9.140625" style="174"/>
    <col min="10507" max="10507" width="9.7109375" style="174" customWidth="1"/>
    <col min="10508" max="10512" width="9.140625" style="174"/>
    <col min="10513" max="10514" width="10" style="174" customWidth="1"/>
    <col min="10515" max="10515" width="13.5703125" style="174" customWidth="1"/>
    <col min="10516" max="10517" width="10.7109375" style="174" bestFit="1" customWidth="1"/>
    <col min="10518" max="10518" width="12.5703125" style="174" customWidth="1"/>
    <col min="10519" max="10519" width="13.42578125" style="174" customWidth="1"/>
    <col min="10520" max="10754" width="9.140625" style="174"/>
    <col min="10755" max="10755" width="22.85546875" style="174" customWidth="1"/>
    <col min="10756" max="10756" width="11" style="174" customWidth="1"/>
    <col min="10757" max="10757" width="10" style="174" customWidth="1"/>
    <col min="10758" max="10758" width="10.140625" style="174" customWidth="1"/>
    <col min="10759" max="10759" width="9.85546875" style="174" bestFit="1" customWidth="1"/>
    <col min="10760" max="10760" width="10.28515625" style="174" customWidth="1"/>
    <col min="10761" max="10762" width="9.140625" style="174"/>
    <col min="10763" max="10763" width="9.7109375" style="174" customWidth="1"/>
    <col min="10764" max="10768" width="9.140625" style="174"/>
    <col min="10769" max="10770" width="10" style="174" customWidth="1"/>
    <col min="10771" max="10771" width="13.5703125" style="174" customWidth="1"/>
    <col min="10772" max="10773" width="10.7109375" style="174" bestFit="1" customWidth="1"/>
    <col min="10774" max="10774" width="12.5703125" style="174" customWidth="1"/>
    <col min="10775" max="10775" width="13.42578125" style="174" customWidth="1"/>
    <col min="10776" max="11010" width="9.140625" style="174"/>
    <col min="11011" max="11011" width="22.85546875" style="174" customWidth="1"/>
    <col min="11012" max="11012" width="11" style="174" customWidth="1"/>
    <col min="11013" max="11013" width="10" style="174" customWidth="1"/>
    <col min="11014" max="11014" width="10.140625" style="174" customWidth="1"/>
    <col min="11015" max="11015" width="9.85546875" style="174" bestFit="1" customWidth="1"/>
    <col min="11016" max="11016" width="10.28515625" style="174" customWidth="1"/>
    <col min="11017" max="11018" width="9.140625" style="174"/>
    <col min="11019" max="11019" width="9.7109375" style="174" customWidth="1"/>
    <col min="11020" max="11024" width="9.140625" style="174"/>
    <col min="11025" max="11026" width="10" style="174" customWidth="1"/>
    <col min="11027" max="11027" width="13.5703125" style="174" customWidth="1"/>
    <col min="11028" max="11029" width="10.7109375" style="174" bestFit="1" customWidth="1"/>
    <col min="11030" max="11030" width="12.5703125" style="174" customWidth="1"/>
    <col min="11031" max="11031" width="13.42578125" style="174" customWidth="1"/>
    <col min="11032" max="11266" width="9.140625" style="174"/>
    <col min="11267" max="11267" width="22.85546875" style="174" customWidth="1"/>
    <col min="11268" max="11268" width="11" style="174" customWidth="1"/>
    <col min="11269" max="11269" width="10" style="174" customWidth="1"/>
    <col min="11270" max="11270" width="10.140625" style="174" customWidth="1"/>
    <col min="11271" max="11271" width="9.85546875" style="174" bestFit="1" customWidth="1"/>
    <col min="11272" max="11272" width="10.28515625" style="174" customWidth="1"/>
    <col min="11273" max="11274" width="9.140625" style="174"/>
    <col min="11275" max="11275" width="9.7109375" style="174" customWidth="1"/>
    <col min="11276" max="11280" width="9.140625" style="174"/>
    <col min="11281" max="11282" width="10" style="174" customWidth="1"/>
    <col min="11283" max="11283" width="13.5703125" style="174" customWidth="1"/>
    <col min="11284" max="11285" width="10.7109375" style="174" bestFit="1" customWidth="1"/>
    <col min="11286" max="11286" width="12.5703125" style="174" customWidth="1"/>
    <col min="11287" max="11287" width="13.42578125" style="174" customWidth="1"/>
    <col min="11288" max="11522" width="9.140625" style="174"/>
    <col min="11523" max="11523" width="22.85546875" style="174" customWidth="1"/>
    <col min="11524" max="11524" width="11" style="174" customWidth="1"/>
    <col min="11525" max="11525" width="10" style="174" customWidth="1"/>
    <col min="11526" max="11526" width="10.140625" style="174" customWidth="1"/>
    <col min="11527" max="11527" width="9.85546875" style="174" bestFit="1" customWidth="1"/>
    <col min="11528" max="11528" width="10.28515625" style="174" customWidth="1"/>
    <col min="11529" max="11530" width="9.140625" style="174"/>
    <col min="11531" max="11531" width="9.7109375" style="174" customWidth="1"/>
    <col min="11532" max="11536" width="9.140625" style="174"/>
    <col min="11537" max="11538" width="10" style="174" customWidth="1"/>
    <col min="11539" max="11539" width="13.5703125" style="174" customWidth="1"/>
    <col min="11540" max="11541" width="10.7109375" style="174" bestFit="1" customWidth="1"/>
    <col min="11542" max="11542" width="12.5703125" style="174" customWidth="1"/>
    <col min="11543" max="11543" width="13.42578125" style="174" customWidth="1"/>
    <col min="11544" max="11778" width="9.140625" style="174"/>
    <col min="11779" max="11779" width="22.85546875" style="174" customWidth="1"/>
    <col min="11780" max="11780" width="11" style="174" customWidth="1"/>
    <col min="11781" max="11781" width="10" style="174" customWidth="1"/>
    <col min="11782" max="11782" width="10.140625" style="174" customWidth="1"/>
    <col min="11783" max="11783" width="9.85546875" style="174" bestFit="1" customWidth="1"/>
    <col min="11784" max="11784" width="10.28515625" style="174" customWidth="1"/>
    <col min="11785" max="11786" width="9.140625" style="174"/>
    <col min="11787" max="11787" width="9.7109375" style="174" customWidth="1"/>
    <col min="11788" max="11792" width="9.140625" style="174"/>
    <col min="11793" max="11794" width="10" style="174" customWidth="1"/>
    <col min="11795" max="11795" width="13.5703125" style="174" customWidth="1"/>
    <col min="11796" max="11797" width="10.7109375" style="174" bestFit="1" customWidth="1"/>
    <col min="11798" max="11798" width="12.5703125" style="174" customWidth="1"/>
    <col min="11799" max="11799" width="13.42578125" style="174" customWidth="1"/>
    <col min="11800" max="12034" width="9.140625" style="174"/>
    <col min="12035" max="12035" width="22.85546875" style="174" customWidth="1"/>
    <col min="12036" max="12036" width="11" style="174" customWidth="1"/>
    <col min="12037" max="12037" width="10" style="174" customWidth="1"/>
    <col min="12038" max="12038" width="10.140625" style="174" customWidth="1"/>
    <col min="12039" max="12039" width="9.85546875" style="174" bestFit="1" customWidth="1"/>
    <col min="12040" max="12040" width="10.28515625" style="174" customWidth="1"/>
    <col min="12041" max="12042" width="9.140625" style="174"/>
    <col min="12043" max="12043" width="9.7109375" style="174" customWidth="1"/>
    <col min="12044" max="12048" width="9.140625" style="174"/>
    <col min="12049" max="12050" width="10" style="174" customWidth="1"/>
    <col min="12051" max="12051" width="13.5703125" style="174" customWidth="1"/>
    <col min="12052" max="12053" width="10.7109375" style="174" bestFit="1" customWidth="1"/>
    <col min="12054" max="12054" width="12.5703125" style="174" customWidth="1"/>
    <col min="12055" max="12055" width="13.42578125" style="174" customWidth="1"/>
    <col min="12056" max="12290" width="9.140625" style="174"/>
    <col min="12291" max="12291" width="22.85546875" style="174" customWidth="1"/>
    <col min="12292" max="12292" width="11" style="174" customWidth="1"/>
    <col min="12293" max="12293" width="10" style="174" customWidth="1"/>
    <col min="12294" max="12294" width="10.140625" style="174" customWidth="1"/>
    <col min="12295" max="12295" width="9.85546875" style="174" bestFit="1" customWidth="1"/>
    <col min="12296" max="12296" width="10.28515625" style="174" customWidth="1"/>
    <col min="12297" max="12298" width="9.140625" style="174"/>
    <col min="12299" max="12299" width="9.7109375" style="174" customWidth="1"/>
    <col min="12300" max="12304" width="9.140625" style="174"/>
    <col min="12305" max="12306" width="10" style="174" customWidth="1"/>
    <col min="12307" max="12307" width="13.5703125" style="174" customWidth="1"/>
    <col min="12308" max="12309" width="10.7109375" style="174" bestFit="1" customWidth="1"/>
    <col min="12310" max="12310" width="12.5703125" style="174" customWidth="1"/>
    <col min="12311" max="12311" width="13.42578125" style="174" customWidth="1"/>
    <col min="12312" max="12546" width="9.140625" style="174"/>
    <col min="12547" max="12547" width="22.85546875" style="174" customWidth="1"/>
    <col min="12548" max="12548" width="11" style="174" customWidth="1"/>
    <col min="12549" max="12549" width="10" style="174" customWidth="1"/>
    <col min="12550" max="12550" width="10.140625" style="174" customWidth="1"/>
    <col min="12551" max="12551" width="9.85546875" style="174" bestFit="1" customWidth="1"/>
    <col min="12552" max="12552" width="10.28515625" style="174" customWidth="1"/>
    <col min="12553" max="12554" width="9.140625" style="174"/>
    <col min="12555" max="12555" width="9.7109375" style="174" customWidth="1"/>
    <col min="12556" max="12560" width="9.140625" style="174"/>
    <col min="12561" max="12562" width="10" style="174" customWidth="1"/>
    <col min="12563" max="12563" width="13.5703125" style="174" customWidth="1"/>
    <col min="12564" max="12565" width="10.7109375" style="174" bestFit="1" customWidth="1"/>
    <col min="12566" max="12566" width="12.5703125" style="174" customWidth="1"/>
    <col min="12567" max="12567" width="13.42578125" style="174" customWidth="1"/>
    <col min="12568" max="12802" width="9.140625" style="174"/>
    <col min="12803" max="12803" width="22.85546875" style="174" customWidth="1"/>
    <col min="12804" max="12804" width="11" style="174" customWidth="1"/>
    <col min="12805" max="12805" width="10" style="174" customWidth="1"/>
    <col min="12806" max="12806" width="10.140625" style="174" customWidth="1"/>
    <col min="12807" max="12807" width="9.85546875" style="174" bestFit="1" customWidth="1"/>
    <col min="12808" max="12808" width="10.28515625" style="174" customWidth="1"/>
    <col min="12809" max="12810" width="9.140625" style="174"/>
    <col min="12811" max="12811" width="9.7109375" style="174" customWidth="1"/>
    <col min="12812" max="12816" width="9.140625" style="174"/>
    <col min="12817" max="12818" width="10" style="174" customWidth="1"/>
    <col min="12819" max="12819" width="13.5703125" style="174" customWidth="1"/>
    <col min="12820" max="12821" width="10.7109375" style="174" bestFit="1" customWidth="1"/>
    <col min="12822" max="12822" width="12.5703125" style="174" customWidth="1"/>
    <col min="12823" max="12823" width="13.42578125" style="174" customWidth="1"/>
    <col min="12824" max="13058" width="9.140625" style="174"/>
    <col min="13059" max="13059" width="22.85546875" style="174" customWidth="1"/>
    <col min="13060" max="13060" width="11" style="174" customWidth="1"/>
    <col min="13061" max="13061" width="10" style="174" customWidth="1"/>
    <col min="13062" max="13062" width="10.140625" style="174" customWidth="1"/>
    <col min="13063" max="13063" width="9.85546875" style="174" bestFit="1" customWidth="1"/>
    <col min="13064" max="13064" width="10.28515625" style="174" customWidth="1"/>
    <col min="13065" max="13066" width="9.140625" style="174"/>
    <col min="13067" max="13067" width="9.7109375" style="174" customWidth="1"/>
    <col min="13068" max="13072" width="9.140625" style="174"/>
    <col min="13073" max="13074" width="10" style="174" customWidth="1"/>
    <col min="13075" max="13075" width="13.5703125" style="174" customWidth="1"/>
    <col min="13076" max="13077" width="10.7109375" style="174" bestFit="1" customWidth="1"/>
    <col min="13078" max="13078" width="12.5703125" style="174" customWidth="1"/>
    <col min="13079" max="13079" width="13.42578125" style="174" customWidth="1"/>
    <col min="13080" max="13314" width="9.140625" style="174"/>
    <col min="13315" max="13315" width="22.85546875" style="174" customWidth="1"/>
    <col min="13316" max="13316" width="11" style="174" customWidth="1"/>
    <col min="13317" max="13317" width="10" style="174" customWidth="1"/>
    <col min="13318" max="13318" width="10.140625" style="174" customWidth="1"/>
    <col min="13319" max="13319" width="9.85546875" style="174" bestFit="1" customWidth="1"/>
    <col min="13320" max="13320" width="10.28515625" style="174" customWidth="1"/>
    <col min="13321" max="13322" width="9.140625" style="174"/>
    <col min="13323" max="13323" width="9.7109375" style="174" customWidth="1"/>
    <col min="13324" max="13328" width="9.140625" style="174"/>
    <col min="13329" max="13330" width="10" style="174" customWidth="1"/>
    <col min="13331" max="13331" width="13.5703125" style="174" customWidth="1"/>
    <col min="13332" max="13333" width="10.7109375" style="174" bestFit="1" customWidth="1"/>
    <col min="13334" max="13334" width="12.5703125" style="174" customWidth="1"/>
    <col min="13335" max="13335" width="13.42578125" style="174" customWidth="1"/>
    <col min="13336" max="13570" width="9.140625" style="174"/>
    <col min="13571" max="13571" width="22.85546875" style="174" customWidth="1"/>
    <col min="13572" max="13572" width="11" style="174" customWidth="1"/>
    <col min="13573" max="13573" width="10" style="174" customWidth="1"/>
    <col min="13574" max="13574" width="10.140625" style="174" customWidth="1"/>
    <col min="13575" max="13575" width="9.85546875" style="174" bestFit="1" customWidth="1"/>
    <col min="13576" max="13576" width="10.28515625" style="174" customWidth="1"/>
    <col min="13577" max="13578" width="9.140625" style="174"/>
    <col min="13579" max="13579" width="9.7109375" style="174" customWidth="1"/>
    <col min="13580" max="13584" width="9.140625" style="174"/>
    <col min="13585" max="13586" width="10" style="174" customWidth="1"/>
    <col min="13587" max="13587" width="13.5703125" style="174" customWidth="1"/>
    <col min="13588" max="13589" width="10.7109375" style="174" bestFit="1" customWidth="1"/>
    <col min="13590" max="13590" width="12.5703125" style="174" customWidth="1"/>
    <col min="13591" max="13591" width="13.42578125" style="174" customWidth="1"/>
    <col min="13592" max="13826" width="9.140625" style="174"/>
    <col min="13827" max="13827" width="22.85546875" style="174" customWidth="1"/>
    <col min="13828" max="13828" width="11" style="174" customWidth="1"/>
    <col min="13829" max="13829" width="10" style="174" customWidth="1"/>
    <col min="13830" max="13830" width="10.140625" style="174" customWidth="1"/>
    <col min="13831" max="13831" width="9.85546875" style="174" bestFit="1" customWidth="1"/>
    <col min="13832" max="13832" width="10.28515625" style="174" customWidth="1"/>
    <col min="13833" max="13834" width="9.140625" style="174"/>
    <col min="13835" max="13835" width="9.7109375" style="174" customWidth="1"/>
    <col min="13836" max="13840" width="9.140625" style="174"/>
    <col min="13841" max="13842" width="10" style="174" customWidth="1"/>
    <col min="13843" max="13843" width="13.5703125" style="174" customWidth="1"/>
    <col min="13844" max="13845" width="10.7109375" style="174" bestFit="1" customWidth="1"/>
    <col min="13846" max="13846" width="12.5703125" style="174" customWidth="1"/>
    <col min="13847" max="13847" width="13.42578125" style="174" customWidth="1"/>
    <col min="13848" max="14082" width="9.140625" style="174"/>
    <col min="14083" max="14083" width="22.85546875" style="174" customWidth="1"/>
    <col min="14084" max="14084" width="11" style="174" customWidth="1"/>
    <col min="14085" max="14085" width="10" style="174" customWidth="1"/>
    <col min="14086" max="14086" width="10.140625" style="174" customWidth="1"/>
    <col min="14087" max="14087" width="9.85546875" style="174" bestFit="1" customWidth="1"/>
    <col min="14088" max="14088" width="10.28515625" style="174" customWidth="1"/>
    <col min="14089" max="14090" width="9.140625" style="174"/>
    <col min="14091" max="14091" width="9.7109375" style="174" customWidth="1"/>
    <col min="14092" max="14096" width="9.140625" style="174"/>
    <col min="14097" max="14098" width="10" style="174" customWidth="1"/>
    <col min="14099" max="14099" width="13.5703125" style="174" customWidth="1"/>
    <col min="14100" max="14101" width="10.7109375" style="174" bestFit="1" customWidth="1"/>
    <col min="14102" max="14102" width="12.5703125" style="174" customWidth="1"/>
    <col min="14103" max="14103" width="13.42578125" style="174" customWidth="1"/>
    <col min="14104" max="14338" width="9.140625" style="174"/>
    <col min="14339" max="14339" width="22.85546875" style="174" customWidth="1"/>
    <col min="14340" max="14340" width="11" style="174" customWidth="1"/>
    <col min="14341" max="14341" width="10" style="174" customWidth="1"/>
    <col min="14342" max="14342" width="10.140625" style="174" customWidth="1"/>
    <col min="14343" max="14343" width="9.85546875" style="174" bestFit="1" customWidth="1"/>
    <col min="14344" max="14344" width="10.28515625" style="174" customWidth="1"/>
    <col min="14345" max="14346" width="9.140625" style="174"/>
    <col min="14347" max="14347" width="9.7109375" style="174" customWidth="1"/>
    <col min="14348" max="14352" width="9.140625" style="174"/>
    <col min="14353" max="14354" width="10" style="174" customWidth="1"/>
    <col min="14355" max="14355" width="13.5703125" style="174" customWidth="1"/>
    <col min="14356" max="14357" width="10.7109375" style="174" bestFit="1" customWidth="1"/>
    <col min="14358" max="14358" width="12.5703125" style="174" customWidth="1"/>
    <col min="14359" max="14359" width="13.42578125" style="174" customWidth="1"/>
    <col min="14360" max="14594" width="9.140625" style="174"/>
    <col min="14595" max="14595" width="22.85546875" style="174" customWidth="1"/>
    <col min="14596" max="14596" width="11" style="174" customWidth="1"/>
    <col min="14597" max="14597" width="10" style="174" customWidth="1"/>
    <col min="14598" max="14598" width="10.140625" style="174" customWidth="1"/>
    <col min="14599" max="14599" width="9.85546875" style="174" bestFit="1" customWidth="1"/>
    <col min="14600" max="14600" width="10.28515625" style="174" customWidth="1"/>
    <col min="14601" max="14602" width="9.140625" style="174"/>
    <col min="14603" max="14603" width="9.7109375" style="174" customWidth="1"/>
    <col min="14604" max="14608" width="9.140625" style="174"/>
    <col min="14609" max="14610" width="10" style="174" customWidth="1"/>
    <col min="14611" max="14611" width="13.5703125" style="174" customWidth="1"/>
    <col min="14612" max="14613" width="10.7109375" style="174" bestFit="1" customWidth="1"/>
    <col min="14614" max="14614" width="12.5703125" style="174" customWidth="1"/>
    <col min="14615" max="14615" width="13.42578125" style="174" customWidth="1"/>
    <col min="14616" max="14850" width="9.140625" style="174"/>
    <col min="14851" max="14851" width="22.85546875" style="174" customWidth="1"/>
    <col min="14852" max="14852" width="11" style="174" customWidth="1"/>
    <col min="14853" max="14853" width="10" style="174" customWidth="1"/>
    <col min="14854" max="14854" width="10.140625" style="174" customWidth="1"/>
    <col min="14855" max="14855" width="9.85546875" style="174" bestFit="1" customWidth="1"/>
    <col min="14856" max="14856" width="10.28515625" style="174" customWidth="1"/>
    <col min="14857" max="14858" width="9.140625" style="174"/>
    <col min="14859" max="14859" width="9.7109375" style="174" customWidth="1"/>
    <col min="14860" max="14864" width="9.140625" style="174"/>
    <col min="14865" max="14866" width="10" style="174" customWidth="1"/>
    <col min="14867" max="14867" width="13.5703125" style="174" customWidth="1"/>
    <col min="14868" max="14869" width="10.7109375" style="174" bestFit="1" customWidth="1"/>
    <col min="14870" max="14870" width="12.5703125" style="174" customWidth="1"/>
    <col min="14871" max="14871" width="13.42578125" style="174" customWidth="1"/>
    <col min="14872" max="15106" width="9.140625" style="174"/>
    <col min="15107" max="15107" width="22.85546875" style="174" customWidth="1"/>
    <col min="15108" max="15108" width="11" style="174" customWidth="1"/>
    <col min="15109" max="15109" width="10" style="174" customWidth="1"/>
    <col min="15110" max="15110" width="10.140625" style="174" customWidth="1"/>
    <col min="15111" max="15111" width="9.85546875" style="174" bestFit="1" customWidth="1"/>
    <col min="15112" max="15112" width="10.28515625" style="174" customWidth="1"/>
    <col min="15113" max="15114" width="9.140625" style="174"/>
    <col min="15115" max="15115" width="9.7109375" style="174" customWidth="1"/>
    <col min="15116" max="15120" width="9.140625" style="174"/>
    <col min="15121" max="15122" width="10" style="174" customWidth="1"/>
    <col min="15123" max="15123" width="13.5703125" style="174" customWidth="1"/>
    <col min="15124" max="15125" width="10.7109375" style="174" bestFit="1" customWidth="1"/>
    <col min="15126" max="15126" width="12.5703125" style="174" customWidth="1"/>
    <col min="15127" max="15127" width="13.42578125" style="174" customWidth="1"/>
    <col min="15128" max="15362" width="9.140625" style="174"/>
    <col min="15363" max="15363" width="22.85546875" style="174" customWidth="1"/>
    <col min="15364" max="15364" width="11" style="174" customWidth="1"/>
    <col min="15365" max="15365" width="10" style="174" customWidth="1"/>
    <col min="15366" max="15366" width="10.140625" style="174" customWidth="1"/>
    <col min="15367" max="15367" width="9.85546875" style="174" bestFit="1" customWidth="1"/>
    <col min="15368" max="15368" width="10.28515625" style="174" customWidth="1"/>
    <col min="15369" max="15370" width="9.140625" style="174"/>
    <col min="15371" max="15371" width="9.7109375" style="174" customWidth="1"/>
    <col min="15372" max="15376" width="9.140625" style="174"/>
    <col min="15377" max="15378" width="10" style="174" customWidth="1"/>
    <col min="15379" max="15379" width="13.5703125" style="174" customWidth="1"/>
    <col min="15380" max="15381" width="10.7109375" style="174" bestFit="1" customWidth="1"/>
    <col min="15382" max="15382" width="12.5703125" style="174" customWidth="1"/>
    <col min="15383" max="15383" width="13.42578125" style="174" customWidth="1"/>
    <col min="15384" max="15618" width="9.140625" style="174"/>
    <col min="15619" max="15619" width="22.85546875" style="174" customWidth="1"/>
    <col min="15620" max="15620" width="11" style="174" customWidth="1"/>
    <col min="15621" max="15621" width="10" style="174" customWidth="1"/>
    <col min="15622" max="15622" width="10.140625" style="174" customWidth="1"/>
    <col min="15623" max="15623" width="9.85546875" style="174" bestFit="1" customWidth="1"/>
    <col min="15624" max="15624" width="10.28515625" style="174" customWidth="1"/>
    <col min="15625" max="15626" width="9.140625" style="174"/>
    <col min="15627" max="15627" width="9.7109375" style="174" customWidth="1"/>
    <col min="15628" max="15632" width="9.140625" style="174"/>
    <col min="15633" max="15634" width="10" style="174" customWidth="1"/>
    <col min="15635" max="15635" width="13.5703125" style="174" customWidth="1"/>
    <col min="15636" max="15637" width="10.7109375" style="174" bestFit="1" customWidth="1"/>
    <col min="15638" max="15638" width="12.5703125" style="174" customWidth="1"/>
    <col min="15639" max="15639" width="13.42578125" style="174" customWidth="1"/>
    <col min="15640" max="15874" width="9.140625" style="174"/>
    <col min="15875" max="15875" width="22.85546875" style="174" customWidth="1"/>
    <col min="15876" max="15876" width="11" style="174" customWidth="1"/>
    <col min="15877" max="15877" width="10" style="174" customWidth="1"/>
    <col min="15878" max="15878" width="10.140625" style="174" customWidth="1"/>
    <col min="15879" max="15879" width="9.85546875" style="174" bestFit="1" customWidth="1"/>
    <col min="15880" max="15880" width="10.28515625" style="174" customWidth="1"/>
    <col min="15881" max="15882" width="9.140625" style="174"/>
    <col min="15883" max="15883" width="9.7109375" style="174" customWidth="1"/>
    <col min="15884" max="15888" width="9.140625" style="174"/>
    <col min="15889" max="15890" width="10" style="174" customWidth="1"/>
    <col min="15891" max="15891" width="13.5703125" style="174" customWidth="1"/>
    <col min="15892" max="15893" width="10.7109375" style="174" bestFit="1" customWidth="1"/>
    <col min="15894" max="15894" width="12.5703125" style="174" customWidth="1"/>
    <col min="15895" max="15895" width="13.42578125" style="174" customWidth="1"/>
    <col min="15896" max="16130" width="9.140625" style="174"/>
    <col min="16131" max="16131" width="22.85546875" style="174" customWidth="1"/>
    <col min="16132" max="16132" width="11" style="174" customWidth="1"/>
    <col min="16133" max="16133" width="10" style="174" customWidth="1"/>
    <col min="16134" max="16134" width="10.140625" style="174" customWidth="1"/>
    <col min="16135" max="16135" width="9.85546875" style="174" bestFit="1" customWidth="1"/>
    <col min="16136" max="16136" width="10.28515625" style="174" customWidth="1"/>
    <col min="16137" max="16138" width="9.140625" style="174"/>
    <col min="16139" max="16139" width="9.7109375" style="174" customWidth="1"/>
    <col min="16140" max="16144" width="9.140625" style="174"/>
    <col min="16145" max="16146" width="10" style="174" customWidth="1"/>
    <col min="16147" max="16147" width="13.5703125" style="174" customWidth="1"/>
    <col min="16148" max="16149" width="10.7109375" style="174" bestFit="1" customWidth="1"/>
    <col min="16150" max="16150" width="12.5703125" style="174" customWidth="1"/>
    <col min="16151" max="16151" width="13.42578125" style="174" customWidth="1"/>
    <col min="16152" max="16384" width="9.140625" style="174"/>
  </cols>
  <sheetData>
    <row r="1" spans="1:23" x14ac:dyDescent="0.2">
      <c r="A1" s="171" t="s">
        <v>342</v>
      </c>
      <c r="B1" s="172"/>
      <c r="C1" s="172"/>
      <c r="D1" s="172"/>
      <c r="E1" s="172"/>
      <c r="F1" s="172"/>
      <c r="G1" s="172"/>
      <c r="H1" s="172"/>
      <c r="I1" s="172"/>
      <c r="J1" s="172"/>
      <c r="K1" s="172"/>
      <c r="L1" s="172"/>
      <c r="M1" s="172"/>
      <c r="N1" s="172"/>
      <c r="O1" s="172"/>
      <c r="P1" s="172"/>
      <c r="Q1" s="172"/>
      <c r="R1" s="172"/>
      <c r="S1" s="172"/>
      <c r="T1" s="172"/>
      <c r="U1" s="172"/>
      <c r="V1" s="172"/>
      <c r="W1" s="173"/>
    </row>
    <row r="2" spans="1:23" ht="30" customHeight="1" x14ac:dyDescent="0.2">
      <c r="A2" s="175"/>
      <c r="B2" s="413" t="s">
        <v>321</v>
      </c>
      <c r="C2" s="414"/>
      <c r="D2" s="415"/>
      <c r="E2" s="176" t="s">
        <v>95</v>
      </c>
      <c r="F2" s="176" t="s">
        <v>96</v>
      </c>
      <c r="G2" s="176" t="s">
        <v>97</v>
      </c>
      <c r="H2" s="176" t="s">
        <v>98</v>
      </c>
      <c r="I2" s="176" t="s">
        <v>99</v>
      </c>
      <c r="J2" s="176" t="s">
        <v>100</v>
      </c>
      <c r="K2" s="176" t="s">
        <v>101</v>
      </c>
      <c r="L2" s="176" t="s">
        <v>102</v>
      </c>
      <c r="M2" s="176" t="s">
        <v>103</v>
      </c>
      <c r="N2" s="176" t="s">
        <v>104</v>
      </c>
      <c r="O2" s="176" t="s">
        <v>105</v>
      </c>
      <c r="P2" s="177" t="s">
        <v>106</v>
      </c>
      <c r="Q2" s="177" t="s">
        <v>391</v>
      </c>
      <c r="R2" s="177" t="s">
        <v>396</v>
      </c>
      <c r="S2" s="177" t="s">
        <v>397</v>
      </c>
      <c r="T2" s="418" t="s">
        <v>497</v>
      </c>
      <c r="U2" s="419"/>
      <c r="V2" s="422"/>
      <c r="W2" s="416" t="s">
        <v>411</v>
      </c>
    </row>
    <row r="3" spans="1:23" ht="38.25" x14ac:dyDescent="0.2">
      <c r="A3" s="178"/>
      <c r="B3" s="179" t="s">
        <v>322</v>
      </c>
      <c r="C3" s="180" t="s">
        <v>323</v>
      </c>
      <c r="D3" s="180" t="s">
        <v>324</v>
      </c>
      <c r="E3" s="181"/>
      <c r="F3" s="181"/>
      <c r="G3" s="181"/>
      <c r="H3" s="181"/>
      <c r="I3" s="181"/>
      <c r="J3" s="181"/>
      <c r="K3" s="181"/>
      <c r="L3" s="181"/>
      <c r="M3" s="181"/>
      <c r="N3" s="181"/>
      <c r="O3" s="181"/>
      <c r="P3" s="303"/>
      <c r="Q3" s="303"/>
      <c r="R3" s="303"/>
      <c r="S3" s="303"/>
      <c r="T3" s="68" t="s">
        <v>327</v>
      </c>
      <c r="U3" s="68" t="s">
        <v>63</v>
      </c>
      <c r="V3" s="68" t="s">
        <v>135</v>
      </c>
      <c r="W3" s="423"/>
    </row>
    <row r="4" spans="1:23" ht="15" customHeight="1" x14ac:dyDescent="0.2">
      <c r="A4" s="164"/>
      <c r="B4" s="420" t="s">
        <v>13</v>
      </c>
      <c r="C4" s="421"/>
      <c r="D4" s="421"/>
      <c r="E4" s="421"/>
      <c r="F4" s="421"/>
      <c r="G4" s="421"/>
      <c r="H4" s="421"/>
      <c r="I4" s="421"/>
      <c r="J4" s="421"/>
      <c r="K4" s="421"/>
      <c r="L4" s="421"/>
      <c r="M4" s="421"/>
      <c r="N4" s="421"/>
      <c r="O4" s="421"/>
      <c r="P4" s="421"/>
      <c r="Q4" s="421"/>
      <c r="R4" s="421"/>
      <c r="S4" s="421"/>
      <c r="T4" s="421"/>
      <c r="U4" s="421"/>
      <c r="V4" s="421"/>
      <c r="W4" s="167"/>
    </row>
    <row r="5" spans="1:23" ht="15" customHeight="1" x14ac:dyDescent="0.2">
      <c r="A5" s="164"/>
      <c r="B5" s="405"/>
      <c r="C5" s="406"/>
      <c r="D5" s="406"/>
      <c r="E5" s="406"/>
      <c r="F5" s="406"/>
      <c r="G5" s="406"/>
      <c r="H5" s="406"/>
      <c r="I5" s="406"/>
      <c r="J5" s="406"/>
      <c r="K5" s="406"/>
      <c r="L5" s="406"/>
      <c r="M5" s="406"/>
      <c r="N5" s="406"/>
      <c r="O5" s="406"/>
      <c r="P5" s="406"/>
      <c r="Q5" s="406"/>
      <c r="R5" s="406"/>
      <c r="S5" s="406"/>
      <c r="T5" s="406"/>
      <c r="U5" s="406"/>
      <c r="V5" s="406"/>
      <c r="W5" s="167"/>
    </row>
    <row r="6" spans="1:23" x14ac:dyDescent="0.2">
      <c r="A6" s="182" t="s">
        <v>15</v>
      </c>
      <c r="B6" s="231">
        <v>2858</v>
      </c>
      <c r="C6" s="232"/>
      <c r="D6" s="183">
        <v>738</v>
      </c>
      <c r="E6" s="184">
        <v>18850</v>
      </c>
      <c r="F6" s="71">
        <v>16344</v>
      </c>
      <c r="G6" s="185">
        <v>0</v>
      </c>
      <c r="H6" s="71">
        <v>0</v>
      </c>
      <c r="I6" s="71">
        <v>0</v>
      </c>
      <c r="J6" s="71">
        <v>0</v>
      </c>
      <c r="K6" s="71">
        <v>1129</v>
      </c>
      <c r="L6" s="71">
        <v>0</v>
      </c>
      <c r="M6" s="71">
        <v>7749</v>
      </c>
      <c r="N6" s="185">
        <v>0</v>
      </c>
      <c r="O6" s="185">
        <v>0</v>
      </c>
      <c r="P6" s="71">
        <v>0</v>
      </c>
      <c r="Q6" s="183">
        <v>8600</v>
      </c>
      <c r="R6" s="71"/>
      <c r="S6" s="71">
        <v>8476</v>
      </c>
      <c r="T6" s="186">
        <f>SUM(E6:S6)</f>
        <v>61148</v>
      </c>
      <c r="U6" s="187">
        <v>61148</v>
      </c>
      <c r="V6" s="188">
        <f>U6-T6</f>
        <v>0</v>
      </c>
      <c r="W6" s="183">
        <f t="shared" ref="W6:W45" si="0">B6+C6+D6+T6</f>
        <v>64744</v>
      </c>
    </row>
    <row r="7" spans="1:23" x14ac:dyDescent="0.2">
      <c r="A7" s="182" t="s">
        <v>16</v>
      </c>
      <c r="B7" s="231"/>
      <c r="C7" s="232"/>
      <c r="D7" s="183">
        <v>3144</v>
      </c>
      <c r="E7" s="184">
        <v>65279</v>
      </c>
      <c r="F7" s="71">
        <v>0</v>
      </c>
      <c r="G7" s="185">
        <v>3498</v>
      </c>
      <c r="H7" s="71">
        <v>0</v>
      </c>
      <c r="I7" s="71">
        <v>0</v>
      </c>
      <c r="J7" s="71">
        <v>0</v>
      </c>
      <c r="K7" s="71">
        <v>0</v>
      </c>
      <c r="L7" s="71">
        <v>0</v>
      </c>
      <c r="M7" s="71">
        <v>0</v>
      </c>
      <c r="N7" s="185">
        <v>0</v>
      </c>
      <c r="O7" s="185">
        <v>38844</v>
      </c>
      <c r="P7" s="71">
        <v>10406</v>
      </c>
      <c r="Q7" s="183"/>
      <c r="R7" s="71"/>
      <c r="S7" s="71"/>
      <c r="T7" s="186">
        <f t="shared" ref="T7:T45" si="1">SUM(E7:S7)</f>
        <v>118027</v>
      </c>
      <c r="U7" s="187">
        <v>118028</v>
      </c>
      <c r="V7" s="188">
        <f t="shared" ref="V7:V45" si="2">U7-T7</f>
        <v>1</v>
      </c>
      <c r="W7" s="183">
        <f t="shared" si="0"/>
        <v>121171</v>
      </c>
    </row>
    <row r="8" spans="1:23" x14ac:dyDescent="0.2">
      <c r="A8" s="182" t="s">
        <v>17</v>
      </c>
      <c r="B8" s="231"/>
      <c r="C8" s="232"/>
      <c r="D8" s="183"/>
      <c r="E8" s="184">
        <v>0</v>
      </c>
      <c r="F8" s="71">
        <v>0</v>
      </c>
      <c r="G8" s="185">
        <v>0</v>
      </c>
      <c r="H8" s="71">
        <v>0</v>
      </c>
      <c r="I8" s="71">
        <v>0</v>
      </c>
      <c r="J8" s="71">
        <v>0</v>
      </c>
      <c r="K8" s="71">
        <v>0</v>
      </c>
      <c r="L8" s="71">
        <v>0</v>
      </c>
      <c r="M8" s="71">
        <v>0</v>
      </c>
      <c r="N8" s="185">
        <v>0</v>
      </c>
      <c r="O8" s="185">
        <v>0</v>
      </c>
      <c r="P8" s="71">
        <v>0</v>
      </c>
      <c r="Q8" s="183"/>
      <c r="R8" s="71"/>
      <c r="S8" s="71"/>
      <c r="T8" s="186">
        <f t="shared" si="1"/>
        <v>0</v>
      </c>
      <c r="U8" s="187">
        <v>9954</v>
      </c>
      <c r="V8" s="188">
        <f t="shared" si="2"/>
        <v>9954</v>
      </c>
      <c r="W8" s="183">
        <f t="shared" si="0"/>
        <v>0</v>
      </c>
    </row>
    <row r="9" spans="1:23" x14ac:dyDescent="0.2">
      <c r="A9" s="182" t="s">
        <v>18</v>
      </c>
      <c r="B9" s="231">
        <v>1193</v>
      </c>
      <c r="C9" s="232"/>
      <c r="D9" s="183"/>
      <c r="E9" s="184">
        <v>1849</v>
      </c>
      <c r="F9" s="71">
        <v>0</v>
      </c>
      <c r="G9" s="185">
        <v>0</v>
      </c>
      <c r="H9" s="71">
        <v>0</v>
      </c>
      <c r="I9" s="71">
        <v>0</v>
      </c>
      <c r="J9" s="71">
        <v>0</v>
      </c>
      <c r="K9" s="71">
        <v>0</v>
      </c>
      <c r="L9" s="71">
        <v>0</v>
      </c>
      <c r="M9" s="71">
        <v>0</v>
      </c>
      <c r="N9" s="185">
        <v>0</v>
      </c>
      <c r="O9" s="185">
        <v>0</v>
      </c>
      <c r="P9" s="71">
        <v>7888</v>
      </c>
      <c r="Q9" s="183"/>
      <c r="R9" s="71"/>
      <c r="S9" s="71"/>
      <c r="T9" s="186">
        <f t="shared" si="1"/>
        <v>9737</v>
      </c>
      <c r="U9" s="187">
        <v>15643</v>
      </c>
      <c r="V9" s="188">
        <f t="shared" si="2"/>
        <v>5906</v>
      </c>
      <c r="W9" s="183">
        <f t="shared" si="0"/>
        <v>10930</v>
      </c>
    </row>
    <row r="10" spans="1:23" x14ac:dyDescent="0.2">
      <c r="A10" s="182" t="s">
        <v>19</v>
      </c>
      <c r="B10" s="231"/>
      <c r="C10" s="232">
        <v>785</v>
      </c>
      <c r="D10" s="183"/>
      <c r="E10" s="184">
        <v>0</v>
      </c>
      <c r="F10" s="71">
        <v>0</v>
      </c>
      <c r="G10" s="185">
        <v>0</v>
      </c>
      <c r="H10" s="71">
        <v>0</v>
      </c>
      <c r="I10" s="71">
        <v>0</v>
      </c>
      <c r="J10" s="71">
        <v>0</v>
      </c>
      <c r="K10" s="71">
        <v>0</v>
      </c>
      <c r="L10" s="71">
        <v>0</v>
      </c>
      <c r="M10" s="71">
        <v>0</v>
      </c>
      <c r="N10" s="185">
        <v>0</v>
      </c>
      <c r="O10" s="185">
        <v>0</v>
      </c>
      <c r="P10" s="71">
        <v>9711</v>
      </c>
      <c r="Q10" s="183"/>
      <c r="R10" s="71"/>
      <c r="S10" s="71"/>
      <c r="T10" s="186">
        <f t="shared" si="1"/>
        <v>9711</v>
      </c>
      <c r="U10" s="187">
        <v>11375</v>
      </c>
      <c r="V10" s="188">
        <f t="shared" si="2"/>
        <v>1664</v>
      </c>
      <c r="W10" s="183">
        <f t="shared" si="0"/>
        <v>10496</v>
      </c>
    </row>
    <row r="11" spans="1:23" x14ac:dyDescent="0.2">
      <c r="A11" s="182" t="s">
        <v>20</v>
      </c>
      <c r="B11" s="231">
        <v>15648</v>
      </c>
      <c r="C11" s="232"/>
      <c r="D11" s="183">
        <v>5482</v>
      </c>
      <c r="E11" s="184">
        <v>17583</v>
      </c>
      <c r="F11" s="71">
        <v>80609</v>
      </c>
      <c r="G11" s="185">
        <v>54140</v>
      </c>
      <c r="H11" s="71">
        <v>0</v>
      </c>
      <c r="I11" s="71">
        <v>0</v>
      </c>
      <c r="J11" s="71">
        <v>0</v>
      </c>
      <c r="K11" s="71">
        <v>0</v>
      </c>
      <c r="L11" s="71">
        <v>0</v>
      </c>
      <c r="M11" s="71">
        <v>3343</v>
      </c>
      <c r="N11" s="185">
        <v>0</v>
      </c>
      <c r="O11" s="185">
        <v>0</v>
      </c>
      <c r="P11" s="71">
        <v>0</v>
      </c>
      <c r="Q11" s="183">
        <v>16799</v>
      </c>
      <c r="R11" s="71"/>
      <c r="S11" s="71"/>
      <c r="T11" s="186">
        <f t="shared" si="1"/>
        <v>172474</v>
      </c>
      <c r="U11" s="187">
        <v>206193</v>
      </c>
      <c r="V11" s="188">
        <f t="shared" si="2"/>
        <v>33719</v>
      </c>
      <c r="W11" s="183">
        <f t="shared" si="0"/>
        <v>193604</v>
      </c>
    </row>
    <row r="12" spans="1:23" x14ac:dyDescent="0.2">
      <c r="A12" s="182" t="s">
        <v>21</v>
      </c>
      <c r="B12" s="231">
        <v>2259</v>
      </c>
      <c r="C12" s="232">
        <v>587</v>
      </c>
      <c r="D12" s="183">
        <v>903</v>
      </c>
      <c r="E12" s="184">
        <v>262</v>
      </c>
      <c r="F12" s="71">
        <v>205</v>
      </c>
      <c r="G12" s="185">
        <v>952</v>
      </c>
      <c r="H12" s="71">
        <v>1623</v>
      </c>
      <c r="I12" s="71">
        <v>669</v>
      </c>
      <c r="J12" s="71">
        <v>3306</v>
      </c>
      <c r="K12" s="71">
        <v>2747</v>
      </c>
      <c r="L12" s="71">
        <v>2512</v>
      </c>
      <c r="M12" s="71">
        <v>2540</v>
      </c>
      <c r="N12" s="185">
        <v>2117</v>
      </c>
      <c r="O12" s="185">
        <v>1372</v>
      </c>
      <c r="P12" s="71">
        <v>4035</v>
      </c>
      <c r="Q12" s="183">
        <v>3924</v>
      </c>
      <c r="R12" s="71">
        <v>1013</v>
      </c>
      <c r="S12" s="71">
        <v>1626</v>
      </c>
      <c r="T12" s="186">
        <f t="shared" si="1"/>
        <v>28903</v>
      </c>
      <c r="U12" s="187">
        <v>34128</v>
      </c>
      <c r="V12" s="188">
        <f t="shared" si="2"/>
        <v>5225</v>
      </c>
      <c r="W12" s="183">
        <f t="shared" si="0"/>
        <v>32652</v>
      </c>
    </row>
    <row r="13" spans="1:23" x14ac:dyDescent="0.2">
      <c r="A13" s="182" t="s">
        <v>22</v>
      </c>
      <c r="B13" s="231"/>
      <c r="C13" s="232"/>
      <c r="D13" s="183"/>
      <c r="E13" s="184">
        <v>0</v>
      </c>
      <c r="F13" s="71">
        <v>0</v>
      </c>
      <c r="G13" s="185">
        <v>0</v>
      </c>
      <c r="H13" s="71">
        <v>0</v>
      </c>
      <c r="I13" s="71">
        <v>0</v>
      </c>
      <c r="J13" s="71">
        <v>0</v>
      </c>
      <c r="K13" s="71">
        <v>0</v>
      </c>
      <c r="L13" s="71">
        <v>0</v>
      </c>
      <c r="M13" s="71">
        <v>0</v>
      </c>
      <c r="N13" s="185">
        <v>0</v>
      </c>
      <c r="O13" s="185">
        <v>0</v>
      </c>
      <c r="P13" s="71">
        <v>0</v>
      </c>
      <c r="Q13" s="183"/>
      <c r="R13" s="71"/>
      <c r="S13" s="71"/>
      <c r="T13" s="186">
        <f t="shared" si="1"/>
        <v>0</v>
      </c>
      <c r="U13" s="187">
        <v>0</v>
      </c>
      <c r="V13" s="188">
        <f t="shared" si="2"/>
        <v>0</v>
      </c>
      <c r="W13" s="183">
        <f t="shared" si="0"/>
        <v>0</v>
      </c>
    </row>
    <row r="14" spans="1:23" x14ac:dyDescent="0.2">
      <c r="A14" s="182" t="s">
        <v>23</v>
      </c>
      <c r="B14" s="231">
        <v>2981</v>
      </c>
      <c r="C14" s="232">
        <v>568</v>
      </c>
      <c r="D14" s="183"/>
      <c r="E14" s="184">
        <v>15796</v>
      </c>
      <c r="F14" s="71">
        <v>0</v>
      </c>
      <c r="G14" s="185">
        <v>0</v>
      </c>
      <c r="H14" s="71">
        <v>0</v>
      </c>
      <c r="I14" s="71">
        <v>0</v>
      </c>
      <c r="J14" s="71">
        <v>0</v>
      </c>
      <c r="K14" s="71">
        <v>0</v>
      </c>
      <c r="L14" s="71">
        <v>0</v>
      </c>
      <c r="M14" s="71">
        <v>0</v>
      </c>
      <c r="N14" s="185">
        <v>0</v>
      </c>
      <c r="O14" s="185">
        <v>0</v>
      </c>
      <c r="P14" s="71">
        <v>5534</v>
      </c>
      <c r="Q14" s="183"/>
      <c r="R14" s="71"/>
      <c r="S14" s="71"/>
      <c r="T14" s="186">
        <f t="shared" si="1"/>
        <v>21330</v>
      </c>
      <c r="U14" s="187">
        <v>21330</v>
      </c>
      <c r="V14" s="188">
        <f t="shared" si="2"/>
        <v>0</v>
      </c>
      <c r="W14" s="183">
        <f t="shared" si="0"/>
        <v>24879</v>
      </c>
    </row>
    <row r="15" spans="1:23" x14ac:dyDescent="0.2">
      <c r="A15" s="182" t="s">
        <v>24</v>
      </c>
      <c r="B15" s="231"/>
      <c r="C15" s="232"/>
      <c r="D15" s="183"/>
      <c r="E15" s="184">
        <v>0</v>
      </c>
      <c r="F15" s="71">
        <v>0</v>
      </c>
      <c r="G15" s="185">
        <v>0</v>
      </c>
      <c r="H15" s="71">
        <v>0</v>
      </c>
      <c r="I15" s="71">
        <v>0</v>
      </c>
      <c r="J15" s="71">
        <v>0</v>
      </c>
      <c r="K15" s="71">
        <v>0</v>
      </c>
      <c r="L15" s="71">
        <v>0</v>
      </c>
      <c r="M15" s="71">
        <v>0</v>
      </c>
      <c r="N15" s="185">
        <v>0</v>
      </c>
      <c r="O15" s="185">
        <v>0</v>
      </c>
      <c r="P15" s="71">
        <v>0</v>
      </c>
      <c r="Q15" s="183"/>
      <c r="R15" s="71"/>
      <c r="S15" s="71"/>
      <c r="T15" s="189">
        <f t="shared" si="1"/>
        <v>0</v>
      </c>
      <c r="U15" s="187">
        <v>0</v>
      </c>
      <c r="V15" s="188">
        <f t="shared" si="2"/>
        <v>0</v>
      </c>
      <c r="W15" s="183">
        <f t="shared" si="0"/>
        <v>0</v>
      </c>
    </row>
    <row r="16" spans="1:23" x14ac:dyDescent="0.2">
      <c r="A16" s="182" t="s">
        <v>25</v>
      </c>
      <c r="B16" s="231">
        <v>12444</v>
      </c>
      <c r="C16" s="232"/>
      <c r="D16" s="183"/>
      <c r="E16" s="184">
        <v>0</v>
      </c>
      <c r="F16" s="71">
        <v>0</v>
      </c>
      <c r="G16" s="185">
        <v>0</v>
      </c>
      <c r="H16" s="71">
        <v>7259</v>
      </c>
      <c r="I16" s="71">
        <v>67885</v>
      </c>
      <c r="J16" s="71">
        <v>7631</v>
      </c>
      <c r="K16" s="71">
        <v>16139</v>
      </c>
      <c r="L16" s="71">
        <v>27730</v>
      </c>
      <c r="M16" s="71">
        <v>501</v>
      </c>
      <c r="N16" s="185">
        <v>15575</v>
      </c>
      <c r="O16" s="185">
        <v>32256</v>
      </c>
      <c r="P16" s="71">
        <v>20132</v>
      </c>
      <c r="Q16" s="183">
        <v>22892</v>
      </c>
      <c r="R16" s="71">
        <v>473</v>
      </c>
      <c r="S16" s="71">
        <v>390</v>
      </c>
      <c r="T16" s="190">
        <f t="shared" si="1"/>
        <v>218863</v>
      </c>
      <c r="U16" s="187">
        <v>245144</v>
      </c>
      <c r="V16" s="188">
        <f t="shared" si="2"/>
        <v>26281</v>
      </c>
      <c r="W16" s="183">
        <f t="shared" si="0"/>
        <v>231307</v>
      </c>
    </row>
    <row r="17" spans="1:23" x14ac:dyDescent="0.2">
      <c r="A17" s="182" t="s">
        <v>26</v>
      </c>
      <c r="B17" s="231">
        <v>2264</v>
      </c>
      <c r="C17" s="232"/>
      <c r="D17" s="183"/>
      <c r="E17" s="184">
        <v>10081</v>
      </c>
      <c r="F17" s="71">
        <v>0</v>
      </c>
      <c r="G17" s="185">
        <v>0</v>
      </c>
      <c r="H17" s="71">
        <v>0</v>
      </c>
      <c r="I17" s="71">
        <v>0</v>
      </c>
      <c r="J17" s="71">
        <v>3</v>
      </c>
      <c r="K17" s="71">
        <v>0</v>
      </c>
      <c r="L17" s="71">
        <v>0</v>
      </c>
      <c r="M17" s="71">
        <v>0</v>
      </c>
      <c r="N17" s="185">
        <v>1472</v>
      </c>
      <c r="O17" s="185">
        <v>3</v>
      </c>
      <c r="P17" s="71">
        <v>0</v>
      </c>
      <c r="Q17" s="183">
        <v>4059</v>
      </c>
      <c r="R17" s="71"/>
      <c r="S17" s="71"/>
      <c r="T17" s="186">
        <f t="shared" si="1"/>
        <v>15618</v>
      </c>
      <c r="U17" s="187">
        <v>15643</v>
      </c>
      <c r="V17" s="188">
        <f t="shared" si="2"/>
        <v>25</v>
      </c>
      <c r="W17" s="183">
        <f t="shared" si="0"/>
        <v>17882</v>
      </c>
    </row>
    <row r="18" spans="1:23" x14ac:dyDescent="0.2">
      <c r="A18" s="182" t="s">
        <v>27</v>
      </c>
      <c r="B18" s="231"/>
      <c r="C18" s="232"/>
      <c r="D18" s="183">
        <v>3804</v>
      </c>
      <c r="E18" s="184">
        <v>0</v>
      </c>
      <c r="F18" s="71">
        <v>0</v>
      </c>
      <c r="G18" s="185">
        <v>0</v>
      </c>
      <c r="H18" s="71">
        <v>0</v>
      </c>
      <c r="I18" s="71">
        <v>12257</v>
      </c>
      <c r="J18" s="71">
        <v>15122</v>
      </c>
      <c r="K18" s="71">
        <v>0</v>
      </c>
      <c r="L18" s="71">
        <v>0</v>
      </c>
      <c r="M18" s="71">
        <v>3713</v>
      </c>
      <c r="N18" s="185">
        <v>2955</v>
      </c>
      <c r="O18" s="185">
        <v>0</v>
      </c>
      <c r="P18" s="71"/>
      <c r="Q18" s="183"/>
      <c r="R18" s="71"/>
      <c r="S18" s="71"/>
      <c r="T18" s="186">
        <f t="shared" si="1"/>
        <v>34047</v>
      </c>
      <c r="U18" s="187">
        <v>36972</v>
      </c>
      <c r="V18" s="188">
        <f t="shared" si="2"/>
        <v>2925</v>
      </c>
      <c r="W18" s="183">
        <f t="shared" si="0"/>
        <v>37851</v>
      </c>
    </row>
    <row r="19" spans="1:23" x14ac:dyDescent="0.2">
      <c r="A19" s="182" t="s">
        <v>78</v>
      </c>
      <c r="B19" s="231">
        <v>3209</v>
      </c>
      <c r="C19" s="232">
        <v>606</v>
      </c>
      <c r="D19" s="183"/>
      <c r="E19" s="191">
        <v>16849</v>
      </c>
      <c r="F19" s="71">
        <v>0</v>
      </c>
      <c r="G19" s="185">
        <v>0</v>
      </c>
      <c r="H19" s="71">
        <v>0</v>
      </c>
      <c r="I19" s="71">
        <v>0</v>
      </c>
      <c r="J19" s="71">
        <v>0</v>
      </c>
      <c r="K19" s="71">
        <v>0</v>
      </c>
      <c r="L19" s="71">
        <v>0</v>
      </c>
      <c r="M19" s="71">
        <v>0</v>
      </c>
      <c r="N19" s="185">
        <v>0</v>
      </c>
      <c r="O19" s="185">
        <v>0</v>
      </c>
      <c r="P19" s="71">
        <v>5904</v>
      </c>
      <c r="Q19" s="183"/>
      <c r="R19" s="71"/>
      <c r="S19" s="71"/>
      <c r="T19" s="186">
        <f t="shared" si="1"/>
        <v>22753</v>
      </c>
      <c r="U19" s="187">
        <v>22753</v>
      </c>
      <c r="V19" s="188">
        <f t="shared" si="2"/>
        <v>0</v>
      </c>
      <c r="W19" s="183">
        <f t="shared" si="0"/>
        <v>26568</v>
      </c>
    </row>
    <row r="20" spans="1:23" x14ac:dyDescent="0.2">
      <c r="A20" s="182" t="s">
        <v>28</v>
      </c>
      <c r="B20" s="231">
        <v>1482</v>
      </c>
      <c r="C20" s="232"/>
      <c r="D20" s="183"/>
      <c r="E20" s="191">
        <v>9477</v>
      </c>
      <c r="F20" s="71">
        <v>0</v>
      </c>
      <c r="G20" s="185">
        <v>0</v>
      </c>
      <c r="H20" s="71">
        <v>0</v>
      </c>
      <c r="I20" s="71">
        <v>0</v>
      </c>
      <c r="J20" s="71">
        <v>0</v>
      </c>
      <c r="K20" s="71">
        <v>0</v>
      </c>
      <c r="L20" s="71">
        <v>0</v>
      </c>
      <c r="M20" s="71">
        <v>0</v>
      </c>
      <c r="N20" s="185">
        <v>0</v>
      </c>
      <c r="O20" s="185">
        <v>0</v>
      </c>
      <c r="P20" s="71">
        <v>0</v>
      </c>
      <c r="Q20" s="183">
        <v>3321</v>
      </c>
      <c r="R20" s="71"/>
      <c r="S20" s="71"/>
      <c r="T20" s="186">
        <f t="shared" si="1"/>
        <v>12798</v>
      </c>
      <c r="U20" s="187">
        <v>12798</v>
      </c>
      <c r="V20" s="188">
        <f t="shared" si="2"/>
        <v>0</v>
      </c>
      <c r="W20" s="183">
        <f t="shared" si="0"/>
        <v>14280</v>
      </c>
    </row>
    <row r="21" spans="1:23" x14ac:dyDescent="0.2">
      <c r="A21" s="182" t="s">
        <v>29</v>
      </c>
      <c r="B21" s="231"/>
      <c r="C21" s="232"/>
      <c r="D21" s="183"/>
      <c r="E21" s="184">
        <v>0</v>
      </c>
      <c r="F21" s="71">
        <v>0</v>
      </c>
      <c r="G21" s="185">
        <v>0</v>
      </c>
      <c r="H21" s="71">
        <v>0</v>
      </c>
      <c r="I21" s="71">
        <v>0</v>
      </c>
      <c r="J21" s="71">
        <v>0</v>
      </c>
      <c r="K21" s="71">
        <v>0</v>
      </c>
      <c r="L21" s="71">
        <v>0</v>
      </c>
      <c r="M21" s="71">
        <v>0</v>
      </c>
      <c r="N21" s="185">
        <v>0</v>
      </c>
      <c r="O21" s="185">
        <v>0</v>
      </c>
      <c r="P21" s="71">
        <v>0</v>
      </c>
      <c r="Q21" s="183"/>
      <c r="R21" s="71"/>
      <c r="S21" s="71"/>
      <c r="T21" s="186">
        <f t="shared" si="1"/>
        <v>0</v>
      </c>
      <c r="U21" s="187">
        <v>0</v>
      </c>
      <c r="V21" s="188">
        <f t="shared" si="2"/>
        <v>0</v>
      </c>
      <c r="W21" s="183">
        <f t="shared" si="0"/>
        <v>0</v>
      </c>
    </row>
    <row r="22" spans="1:23" x14ac:dyDescent="0.2">
      <c r="A22" s="182" t="s">
        <v>30</v>
      </c>
      <c r="B22" s="231"/>
      <c r="C22" s="232"/>
      <c r="D22" s="183">
        <v>1177</v>
      </c>
      <c r="E22" s="191">
        <v>12424</v>
      </c>
      <c r="F22" s="71">
        <v>0</v>
      </c>
      <c r="G22" s="185">
        <v>11112</v>
      </c>
      <c r="H22" s="71">
        <v>264</v>
      </c>
      <c r="I22" s="71">
        <v>0</v>
      </c>
      <c r="J22" s="71">
        <v>0</v>
      </c>
      <c r="K22" s="71">
        <v>24531</v>
      </c>
      <c r="L22" s="71">
        <v>22</v>
      </c>
      <c r="M22" s="71">
        <v>13959</v>
      </c>
      <c r="N22" s="185">
        <v>0</v>
      </c>
      <c r="O22" s="185">
        <v>0</v>
      </c>
      <c r="P22" s="71">
        <v>0</v>
      </c>
      <c r="Q22" s="183">
        <v>5945</v>
      </c>
      <c r="R22" s="71"/>
      <c r="S22" s="71"/>
      <c r="T22" s="186">
        <f t="shared" si="1"/>
        <v>68257</v>
      </c>
      <c r="U22" s="187">
        <v>68257</v>
      </c>
      <c r="V22" s="188">
        <f t="shared" si="2"/>
        <v>0</v>
      </c>
      <c r="W22" s="183">
        <f t="shared" si="0"/>
        <v>69434</v>
      </c>
    </row>
    <row r="23" spans="1:23" x14ac:dyDescent="0.2">
      <c r="A23" s="182" t="s">
        <v>31</v>
      </c>
      <c r="B23" s="231"/>
      <c r="C23" s="232"/>
      <c r="D23" s="183"/>
      <c r="E23" s="184">
        <v>0</v>
      </c>
      <c r="F23" s="71">
        <v>0</v>
      </c>
      <c r="G23" s="185">
        <v>0</v>
      </c>
      <c r="H23" s="71">
        <v>0</v>
      </c>
      <c r="I23" s="71">
        <v>0</v>
      </c>
      <c r="J23" s="71">
        <v>0</v>
      </c>
      <c r="K23" s="71">
        <v>0</v>
      </c>
      <c r="L23" s="71">
        <v>0</v>
      </c>
      <c r="M23" s="71">
        <v>6369</v>
      </c>
      <c r="N23" s="185">
        <v>0</v>
      </c>
      <c r="O23" s="185">
        <v>0</v>
      </c>
      <c r="P23" s="71">
        <v>0</v>
      </c>
      <c r="Q23" s="183">
        <v>6344</v>
      </c>
      <c r="R23" s="71"/>
      <c r="S23" s="71">
        <v>4351</v>
      </c>
      <c r="T23" s="189">
        <f t="shared" si="1"/>
        <v>17064</v>
      </c>
      <c r="U23" s="187">
        <v>17064</v>
      </c>
      <c r="V23" s="188">
        <f t="shared" si="2"/>
        <v>0</v>
      </c>
      <c r="W23" s="183">
        <f t="shared" si="0"/>
        <v>17064</v>
      </c>
    </row>
    <row r="24" spans="1:23" x14ac:dyDescent="0.2">
      <c r="A24" s="182" t="s">
        <v>32</v>
      </c>
      <c r="B24" s="231"/>
      <c r="C24" s="232"/>
      <c r="D24" s="183"/>
      <c r="E24" s="184">
        <v>0</v>
      </c>
      <c r="F24" s="71">
        <v>0</v>
      </c>
      <c r="G24" s="185">
        <v>0</v>
      </c>
      <c r="H24" s="71">
        <v>0</v>
      </c>
      <c r="I24" s="71">
        <v>0</v>
      </c>
      <c r="J24" s="71">
        <v>0</v>
      </c>
      <c r="K24" s="71">
        <v>0</v>
      </c>
      <c r="L24" s="71">
        <v>0</v>
      </c>
      <c r="M24" s="71">
        <v>0</v>
      </c>
      <c r="N24" s="185">
        <v>0</v>
      </c>
      <c r="O24" s="185">
        <v>0</v>
      </c>
      <c r="P24" s="71">
        <v>0</v>
      </c>
      <c r="Q24" s="183"/>
      <c r="R24" s="71"/>
      <c r="S24" s="71"/>
      <c r="T24" s="189">
        <f t="shared" si="1"/>
        <v>0</v>
      </c>
      <c r="U24" s="187">
        <v>0</v>
      </c>
      <c r="V24" s="188">
        <f t="shared" si="2"/>
        <v>0</v>
      </c>
      <c r="W24" s="183">
        <f t="shared" si="0"/>
        <v>0</v>
      </c>
    </row>
    <row r="25" spans="1:23" x14ac:dyDescent="0.2">
      <c r="A25" s="182" t="s">
        <v>33</v>
      </c>
      <c r="B25" s="231"/>
      <c r="C25" s="232"/>
      <c r="D25" s="183"/>
      <c r="E25" s="184">
        <v>0</v>
      </c>
      <c r="F25" s="71">
        <v>0</v>
      </c>
      <c r="G25" s="185">
        <v>0</v>
      </c>
      <c r="H25" s="71">
        <v>0</v>
      </c>
      <c r="I25" s="71">
        <v>0</v>
      </c>
      <c r="J25" s="71">
        <v>0</v>
      </c>
      <c r="K25" s="71">
        <v>0</v>
      </c>
      <c r="L25" s="71">
        <v>13094</v>
      </c>
      <c r="M25" s="71">
        <v>0</v>
      </c>
      <c r="N25" s="185">
        <v>0</v>
      </c>
      <c r="O25" s="185">
        <v>1126</v>
      </c>
      <c r="P25" s="71">
        <v>0</v>
      </c>
      <c r="Q25" s="183"/>
      <c r="R25" s="71"/>
      <c r="S25" s="71"/>
      <c r="T25" s="189">
        <f t="shared" si="1"/>
        <v>14220</v>
      </c>
      <c r="U25" s="187">
        <v>14220</v>
      </c>
      <c r="V25" s="188">
        <f t="shared" si="2"/>
        <v>0</v>
      </c>
      <c r="W25" s="183">
        <f t="shared" si="0"/>
        <v>14220</v>
      </c>
    </row>
    <row r="26" spans="1:23" x14ac:dyDescent="0.2">
      <c r="A26" s="182" t="s">
        <v>34</v>
      </c>
      <c r="B26" s="231">
        <v>224</v>
      </c>
      <c r="C26" s="232"/>
      <c r="D26" s="183"/>
      <c r="E26" s="184">
        <v>113</v>
      </c>
      <c r="F26" s="71">
        <v>0</v>
      </c>
      <c r="G26" s="185">
        <v>0</v>
      </c>
      <c r="H26" s="71">
        <v>0</v>
      </c>
      <c r="I26" s="71">
        <v>0</v>
      </c>
      <c r="J26" s="71">
        <v>0</v>
      </c>
      <c r="K26" s="71">
        <v>0</v>
      </c>
      <c r="L26" s="71">
        <v>5215</v>
      </c>
      <c r="M26" s="71">
        <v>0</v>
      </c>
      <c r="N26" s="185">
        <v>0</v>
      </c>
      <c r="O26" s="185">
        <v>623</v>
      </c>
      <c r="P26" s="71">
        <v>1033</v>
      </c>
      <c r="Q26" s="183">
        <v>837</v>
      </c>
      <c r="R26" s="71"/>
      <c r="S26" s="71">
        <v>2388</v>
      </c>
      <c r="T26" s="186">
        <f t="shared" si="1"/>
        <v>10209</v>
      </c>
      <c r="U26" s="187">
        <v>11375</v>
      </c>
      <c r="V26" s="188">
        <f t="shared" si="2"/>
        <v>1166</v>
      </c>
      <c r="W26" s="183">
        <f t="shared" si="0"/>
        <v>10433</v>
      </c>
    </row>
    <row r="27" spans="1:23" x14ac:dyDescent="0.2">
      <c r="A27" s="182" t="s">
        <v>35</v>
      </c>
      <c r="B27" s="231"/>
      <c r="C27" s="232"/>
      <c r="D27" s="183"/>
      <c r="E27" s="184">
        <v>0</v>
      </c>
      <c r="F27" s="71">
        <v>0</v>
      </c>
      <c r="G27" s="185">
        <v>0</v>
      </c>
      <c r="H27" s="71">
        <v>0</v>
      </c>
      <c r="I27" s="71">
        <v>0</v>
      </c>
      <c r="J27" s="71">
        <v>0</v>
      </c>
      <c r="K27" s="71">
        <v>0</v>
      </c>
      <c r="L27" s="71">
        <v>0</v>
      </c>
      <c r="M27" s="71">
        <v>0</v>
      </c>
      <c r="N27" s="185">
        <v>0</v>
      </c>
      <c r="O27" s="185">
        <v>0</v>
      </c>
      <c r="P27" s="71">
        <v>0</v>
      </c>
      <c r="Q27" s="183"/>
      <c r="R27" s="71"/>
      <c r="S27" s="71"/>
      <c r="T27" s="189">
        <f t="shared" si="1"/>
        <v>0</v>
      </c>
      <c r="U27" s="187">
        <v>11584</v>
      </c>
      <c r="V27" s="188">
        <f t="shared" si="2"/>
        <v>11584</v>
      </c>
      <c r="W27" s="183">
        <f t="shared" si="0"/>
        <v>0</v>
      </c>
    </row>
    <row r="28" spans="1:23" x14ac:dyDescent="0.2">
      <c r="A28" s="182" t="s">
        <v>36</v>
      </c>
      <c r="B28" s="231"/>
      <c r="C28" s="232"/>
      <c r="D28" s="183"/>
      <c r="E28" s="184">
        <v>0</v>
      </c>
      <c r="F28" s="71">
        <v>0</v>
      </c>
      <c r="G28" s="185">
        <v>0</v>
      </c>
      <c r="H28" s="71">
        <v>0</v>
      </c>
      <c r="I28" s="71">
        <v>0</v>
      </c>
      <c r="J28" s="71">
        <v>0</v>
      </c>
      <c r="K28" s="71">
        <v>0</v>
      </c>
      <c r="L28" s="71">
        <v>0</v>
      </c>
      <c r="M28" s="71">
        <v>0</v>
      </c>
      <c r="N28" s="185">
        <v>0</v>
      </c>
      <c r="O28" s="185">
        <v>0</v>
      </c>
      <c r="P28" s="71">
        <v>0</v>
      </c>
      <c r="Q28" s="183"/>
      <c r="R28" s="71"/>
      <c r="S28" s="71"/>
      <c r="T28" s="189">
        <f t="shared" si="1"/>
        <v>0</v>
      </c>
      <c r="U28" s="187">
        <v>0</v>
      </c>
      <c r="V28" s="188">
        <f t="shared" si="2"/>
        <v>0</v>
      </c>
      <c r="W28" s="183">
        <f t="shared" si="0"/>
        <v>0</v>
      </c>
    </row>
    <row r="29" spans="1:23" x14ac:dyDescent="0.2">
      <c r="A29" s="182" t="s">
        <v>37</v>
      </c>
      <c r="B29" s="231"/>
      <c r="C29" s="232">
        <v>611</v>
      </c>
      <c r="D29" s="183">
        <v>42</v>
      </c>
      <c r="E29" s="184">
        <v>0</v>
      </c>
      <c r="F29" s="71">
        <v>0</v>
      </c>
      <c r="G29" s="185">
        <v>0</v>
      </c>
      <c r="H29" s="71">
        <v>421</v>
      </c>
      <c r="I29" s="71">
        <v>506</v>
      </c>
      <c r="J29" s="71">
        <v>1020</v>
      </c>
      <c r="K29" s="71">
        <v>398</v>
      </c>
      <c r="L29" s="71">
        <v>313</v>
      </c>
      <c r="M29" s="71">
        <v>90</v>
      </c>
      <c r="N29" s="185">
        <v>116</v>
      </c>
      <c r="O29" s="185">
        <v>120</v>
      </c>
      <c r="P29" s="71">
        <v>1856</v>
      </c>
      <c r="Q29" s="183">
        <v>7030</v>
      </c>
      <c r="R29" s="71">
        <v>70</v>
      </c>
      <c r="S29" s="71"/>
      <c r="T29" s="189">
        <f t="shared" si="1"/>
        <v>11940</v>
      </c>
      <c r="U29" s="187">
        <v>14220</v>
      </c>
      <c r="V29" s="188">
        <f t="shared" si="2"/>
        <v>2280</v>
      </c>
      <c r="W29" s="183">
        <f t="shared" si="0"/>
        <v>12593</v>
      </c>
    </row>
    <row r="30" spans="1:23" x14ac:dyDescent="0.2">
      <c r="A30" s="182" t="s">
        <v>38</v>
      </c>
      <c r="B30" s="231">
        <v>25</v>
      </c>
      <c r="C30" s="232">
        <v>941</v>
      </c>
      <c r="D30" s="183">
        <v>409</v>
      </c>
      <c r="E30" s="184">
        <v>0</v>
      </c>
      <c r="F30" s="71">
        <v>0</v>
      </c>
      <c r="G30" s="185">
        <v>0</v>
      </c>
      <c r="H30" s="71">
        <v>465</v>
      </c>
      <c r="I30" s="71">
        <v>514</v>
      </c>
      <c r="J30" s="71">
        <v>46</v>
      </c>
      <c r="K30" s="71">
        <v>330</v>
      </c>
      <c r="L30" s="71">
        <v>142</v>
      </c>
      <c r="M30" s="71">
        <v>594</v>
      </c>
      <c r="N30" s="185">
        <v>648</v>
      </c>
      <c r="O30" s="185">
        <v>514</v>
      </c>
      <c r="P30" s="71">
        <v>684</v>
      </c>
      <c r="Q30" s="183">
        <v>2280</v>
      </c>
      <c r="R30" s="71">
        <v>1646</v>
      </c>
      <c r="S30" s="71">
        <v>7903</v>
      </c>
      <c r="T30" s="186">
        <f t="shared" si="1"/>
        <v>15766</v>
      </c>
      <c r="U30" s="187">
        <v>17064</v>
      </c>
      <c r="V30" s="188">
        <f t="shared" si="2"/>
        <v>1298</v>
      </c>
      <c r="W30" s="183">
        <f t="shared" si="0"/>
        <v>17141</v>
      </c>
    </row>
    <row r="31" spans="1:23" x14ac:dyDescent="0.2">
      <c r="A31" s="182" t="s">
        <v>81</v>
      </c>
      <c r="B31" s="231"/>
      <c r="C31" s="232"/>
      <c r="D31" s="183"/>
      <c r="E31" s="192">
        <v>0</v>
      </c>
      <c r="F31" s="71">
        <v>0</v>
      </c>
      <c r="G31" s="185">
        <v>0</v>
      </c>
      <c r="H31" s="71">
        <v>0</v>
      </c>
      <c r="I31" s="71">
        <v>0</v>
      </c>
      <c r="J31" s="71">
        <v>0</v>
      </c>
      <c r="K31" s="71">
        <v>0</v>
      </c>
      <c r="L31" s="71">
        <v>0</v>
      </c>
      <c r="M31" s="71">
        <v>0</v>
      </c>
      <c r="N31" s="185">
        <v>0</v>
      </c>
      <c r="O31" s="185">
        <v>0</v>
      </c>
      <c r="P31" s="71">
        <v>0</v>
      </c>
      <c r="Q31" s="183"/>
      <c r="R31" s="71"/>
      <c r="S31" s="71"/>
      <c r="T31" s="167">
        <f t="shared" si="1"/>
        <v>0</v>
      </c>
      <c r="U31" s="187">
        <v>7258</v>
      </c>
      <c r="V31" s="188">
        <f t="shared" si="2"/>
        <v>7258</v>
      </c>
      <c r="W31" s="183">
        <f t="shared" si="0"/>
        <v>0</v>
      </c>
    </row>
    <row r="32" spans="1:23" x14ac:dyDescent="0.2">
      <c r="A32" s="182" t="s">
        <v>39</v>
      </c>
      <c r="B32" s="231"/>
      <c r="C32" s="232"/>
      <c r="D32" s="183"/>
      <c r="E32" s="191">
        <v>12280</v>
      </c>
      <c r="F32" s="71">
        <v>0</v>
      </c>
      <c r="G32" s="185">
        <v>0</v>
      </c>
      <c r="H32" s="71">
        <v>0</v>
      </c>
      <c r="I32" s="71">
        <v>0</v>
      </c>
      <c r="J32" s="71">
        <v>0</v>
      </c>
      <c r="K32" s="71">
        <v>0</v>
      </c>
      <c r="L32" s="71">
        <v>0</v>
      </c>
      <c r="M32" s="71">
        <v>0</v>
      </c>
      <c r="N32" s="185">
        <v>0</v>
      </c>
      <c r="O32" s="185">
        <v>0</v>
      </c>
      <c r="P32" s="71">
        <v>0</v>
      </c>
      <c r="Q32" s="183">
        <v>6207</v>
      </c>
      <c r="R32" s="71"/>
      <c r="S32" s="71"/>
      <c r="T32" s="186">
        <f t="shared" si="1"/>
        <v>18487</v>
      </c>
      <c r="U32" s="187">
        <v>18487</v>
      </c>
      <c r="V32" s="188">
        <f t="shared" si="2"/>
        <v>0</v>
      </c>
      <c r="W32" s="183">
        <f t="shared" si="0"/>
        <v>18487</v>
      </c>
    </row>
    <row r="33" spans="1:23" x14ac:dyDescent="0.2">
      <c r="A33" s="182" t="s">
        <v>40</v>
      </c>
      <c r="B33" s="231"/>
      <c r="C33" s="232"/>
      <c r="D33" s="183">
        <v>796</v>
      </c>
      <c r="E33" s="184">
        <v>0</v>
      </c>
      <c r="F33" s="71">
        <v>7965</v>
      </c>
      <c r="G33" s="185">
        <v>14148</v>
      </c>
      <c r="H33" s="71">
        <v>0</v>
      </c>
      <c r="I33" s="71">
        <v>0</v>
      </c>
      <c r="J33" s="71">
        <v>0</v>
      </c>
      <c r="K33" s="71">
        <v>0</v>
      </c>
      <c r="L33" s="71">
        <v>0</v>
      </c>
      <c r="M33" s="71">
        <v>0</v>
      </c>
      <c r="N33" s="185">
        <v>0</v>
      </c>
      <c r="O33" s="185">
        <v>0</v>
      </c>
      <c r="P33" s="71">
        <v>0</v>
      </c>
      <c r="Q33" s="183"/>
      <c r="R33" s="71"/>
      <c r="S33" s="71"/>
      <c r="T33" s="186">
        <f t="shared" si="1"/>
        <v>22113</v>
      </c>
      <c r="U33" s="187">
        <v>22114</v>
      </c>
      <c r="V33" s="188">
        <f t="shared" si="2"/>
        <v>1</v>
      </c>
      <c r="W33" s="183">
        <f t="shared" si="0"/>
        <v>22909</v>
      </c>
    </row>
    <row r="34" spans="1:23" x14ac:dyDescent="0.2">
      <c r="A34" s="182" t="s">
        <v>41</v>
      </c>
      <c r="B34" s="231">
        <v>6048</v>
      </c>
      <c r="C34" s="232"/>
      <c r="D34" s="183"/>
      <c r="E34" s="191">
        <v>2343</v>
      </c>
      <c r="F34" s="71">
        <v>0</v>
      </c>
      <c r="G34" s="185">
        <v>0</v>
      </c>
      <c r="H34" s="71">
        <v>0</v>
      </c>
      <c r="I34" s="71">
        <v>262</v>
      </c>
      <c r="J34" s="71">
        <v>541</v>
      </c>
      <c r="K34" s="71">
        <v>75</v>
      </c>
      <c r="L34" s="71">
        <v>181</v>
      </c>
      <c r="M34" s="71">
        <v>487</v>
      </c>
      <c r="N34" s="185">
        <v>20653</v>
      </c>
      <c r="O34" s="185">
        <v>550</v>
      </c>
      <c r="P34" s="71">
        <v>9587</v>
      </c>
      <c r="Q34" s="183">
        <v>629</v>
      </c>
      <c r="R34" s="71">
        <v>609</v>
      </c>
      <c r="S34" s="71">
        <v>708</v>
      </c>
      <c r="T34" s="186">
        <f t="shared" si="1"/>
        <v>36625</v>
      </c>
      <c r="U34" s="187">
        <v>41239</v>
      </c>
      <c r="V34" s="188">
        <f t="shared" si="2"/>
        <v>4614</v>
      </c>
      <c r="W34" s="183">
        <f t="shared" si="0"/>
        <v>42673</v>
      </c>
    </row>
    <row r="35" spans="1:23" x14ac:dyDescent="0.2">
      <c r="A35" s="182" t="s">
        <v>42</v>
      </c>
      <c r="B35" s="231"/>
      <c r="C35" s="232"/>
      <c r="D35" s="183"/>
      <c r="E35" s="184">
        <v>0</v>
      </c>
      <c r="F35" s="71">
        <v>0</v>
      </c>
      <c r="G35" s="185">
        <v>0</v>
      </c>
      <c r="H35" s="71">
        <v>0</v>
      </c>
      <c r="I35" s="71">
        <v>0</v>
      </c>
      <c r="J35" s="71">
        <v>0</v>
      </c>
      <c r="K35" s="71">
        <v>0</v>
      </c>
      <c r="L35" s="71">
        <v>0</v>
      </c>
      <c r="M35" s="71">
        <v>0</v>
      </c>
      <c r="N35" s="185">
        <v>0</v>
      </c>
      <c r="O35" s="185">
        <v>0</v>
      </c>
      <c r="P35" s="71">
        <v>0</v>
      </c>
      <c r="Q35" s="183"/>
      <c r="R35" s="71"/>
      <c r="S35" s="71"/>
      <c r="T35" s="189">
        <f t="shared" si="1"/>
        <v>0</v>
      </c>
      <c r="U35" s="187">
        <v>0</v>
      </c>
      <c r="V35" s="188">
        <f t="shared" si="2"/>
        <v>0</v>
      </c>
      <c r="W35" s="183">
        <f t="shared" si="0"/>
        <v>0</v>
      </c>
    </row>
    <row r="36" spans="1:23" x14ac:dyDescent="0.2">
      <c r="A36" s="182" t="s">
        <v>43</v>
      </c>
      <c r="B36" s="231"/>
      <c r="C36" s="232"/>
      <c r="D36" s="183">
        <v>106</v>
      </c>
      <c r="E36" s="184">
        <v>0</v>
      </c>
      <c r="F36" s="71">
        <v>188</v>
      </c>
      <c r="G36" s="185">
        <v>305</v>
      </c>
      <c r="H36" s="71">
        <v>245</v>
      </c>
      <c r="I36" s="71">
        <v>1570</v>
      </c>
      <c r="J36" s="71">
        <v>613</v>
      </c>
      <c r="K36" s="71">
        <v>445</v>
      </c>
      <c r="L36" s="71">
        <v>2498</v>
      </c>
      <c r="M36" s="71">
        <v>368</v>
      </c>
      <c r="N36" s="185">
        <v>342</v>
      </c>
      <c r="O36" s="185">
        <v>0</v>
      </c>
      <c r="P36" s="71">
        <v>212</v>
      </c>
      <c r="Q36" s="183">
        <v>106</v>
      </c>
      <c r="R36" s="71"/>
      <c r="S36" s="71"/>
      <c r="T36" s="186">
        <f t="shared" si="1"/>
        <v>6892</v>
      </c>
      <c r="U36" s="187">
        <v>7258</v>
      </c>
      <c r="V36" s="188">
        <f t="shared" si="2"/>
        <v>366</v>
      </c>
      <c r="W36" s="183">
        <f t="shared" si="0"/>
        <v>6998</v>
      </c>
    </row>
    <row r="37" spans="1:23" x14ac:dyDescent="0.2">
      <c r="A37" s="182" t="s">
        <v>44</v>
      </c>
      <c r="B37" s="231">
        <v>5864</v>
      </c>
      <c r="C37" s="232">
        <v>104</v>
      </c>
      <c r="D37" s="183">
        <v>527</v>
      </c>
      <c r="E37" s="191">
        <v>2999</v>
      </c>
      <c r="F37" s="71">
        <v>13573</v>
      </c>
      <c r="G37" s="185">
        <v>20912</v>
      </c>
      <c r="H37" s="71">
        <v>0</v>
      </c>
      <c r="I37" s="71">
        <v>0</v>
      </c>
      <c r="J37" s="71">
        <v>52</v>
      </c>
      <c r="K37" s="71">
        <v>104</v>
      </c>
      <c r="L37" s="71">
        <v>219</v>
      </c>
      <c r="M37" s="71">
        <v>338</v>
      </c>
      <c r="N37" s="185">
        <v>124</v>
      </c>
      <c r="O37" s="185">
        <v>493</v>
      </c>
      <c r="P37" s="71">
        <v>212</v>
      </c>
      <c r="Q37" s="183">
        <v>10632</v>
      </c>
      <c r="R37" s="71">
        <v>5178</v>
      </c>
      <c r="S37" s="71"/>
      <c r="T37" s="186">
        <f t="shared" si="1"/>
        <v>54836</v>
      </c>
      <c r="U37" s="187">
        <v>58304</v>
      </c>
      <c r="V37" s="188">
        <f t="shared" si="2"/>
        <v>3468</v>
      </c>
      <c r="W37" s="183">
        <f t="shared" si="0"/>
        <v>61331</v>
      </c>
    </row>
    <row r="38" spans="1:23" x14ac:dyDescent="0.2">
      <c r="A38" s="182" t="s">
        <v>120</v>
      </c>
      <c r="B38" s="231"/>
      <c r="C38" s="232"/>
      <c r="D38" s="183"/>
      <c r="E38" s="184">
        <v>0</v>
      </c>
      <c r="F38" s="71">
        <v>0</v>
      </c>
      <c r="G38" s="185">
        <v>0</v>
      </c>
      <c r="H38" s="71">
        <v>0</v>
      </c>
      <c r="I38" s="71">
        <v>0</v>
      </c>
      <c r="J38" s="71">
        <v>0</v>
      </c>
      <c r="K38" s="71">
        <v>0</v>
      </c>
      <c r="L38" s="71">
        <v>0</v>
      </c>
      <c r="M38" s="71">
        <v>0</v>
      </c>
      <c r="N38" s="185">
        <v>0</v>
      </c>
      <c r="O38" s="185">
        <v>0</v>
      </c>
      <c r="P38" s="71">
        <v>0</v>
      </c>
      <c r="Q38" s="183"/>
      <c r="R38" s="71"/>
      <c r="S38" s="71"/>
      <c r="T38" s="189">
        <f t="shared" si="1"/>
        <v>0</v>
      </c>
      <c r="U38" s="187">
        <v>18680</v>
      </c>
      <c r="V38" s="188">
        <f t="shared" si="2"/>
        <v>18680</v>
      </c>
      <c r="W38" s="183">
        <f t="shared" si="0"/>
        <v>0</v>
      </c>
    </row>
    <row r="39" spans="1:23" x14ac:dyDescent="0.2">
      <c r="A39" s="182" t="s">
        <v>46</v>
      </c>
      <c r="B39" s="231">
        <v>4613</v>
      </c>
      <c r="C39" s="232"/>
      <c r="D39" s="183">
        <v>871</v>
      </c>
      <c r="E39" s="184">
        <v>24220</v>
      </c>
      <c r="F39" s="71">
        <v>0</v>
      </c>
      <c r="G39" s="185">
        <v>0</v>
      </c>
      <c r="H39" s="71">
        <v>0</v>
      </c>
      <c r="I39" s="71">
        <v>0</v>
      </c>
      <c r="J39" s="71">
        <v>0</v>
      </c>
      <c r="K39" s="71">
        <v>0</v>
      </c>
      <c r="L39" s="71">
        <v>0</v>
      </c>
      <c r="M39" s="71">
        <v>0</v>
      </c>
      <c r="N39" s="185">
        <v>0</v>
      </c>
      <c r="O39" s="185">
        <v>0</v>
      </c>
      <c r="P39" s="71">
        <v>8029</v>
      </c>
      <c r="Q39" s="183"/>
      <c r="R39" s="71"/>
      <c r="S39" s="71"/>
      <c r="T39" s="190">
        <f t="shared" si="1"/>
        <v>32249</v>
      </c>
      <c r="U39" s="187">
        <v>32707</v>
      </c>
      <c r="V39" s="188">
        <f t="shared" si="2"/>
        <v>458</v>
      </c>
      <c r="W39" s="183">
        <f t="shared" si="0"/>
        <v>37733</v>
      </c>
    </row>
    <row r="40" spans="1:23" x14ac:dyDescent="0.2">
      <c r="A40" s="182" t="s">
        <v>474</v>
      </c>
      <c r="B40" s="231"/>
      <c r="C40" s="232"/>
      <c r="D40" s="183"/>
      <c r="E40" s="184">
        <v>0</v>
      </c>
      <c r="F40" s="71">
        <v>0</v>
      </c>
      <c r="G40" s="185">
        <v>0</v>
      </c>
      <c r="H40" s="71">
        <v>0</v>
      </c>
      <c r="I40" s="71">
        <v>0</v>
      </c>
      <c r="J40" s="71">
        <v>0</v>
      </c>
      <c r="K40" s="71">
        <v>0</v>
      </c>
      <c r="L40" s="71">
        <v>0</v>
      </c>
      <c r="M40" s="71">
        <v>0</v>
      </c>
      <c r="N40" s="185">
        <v>0</v>
      </c>
      <c r="O40" s="185">
        <v>0</v>
      </c>
      <c r="P40" s="71">
        <v>0</v>
      </c>
      <c r="Q40" s="183"/>
      <c r="R40" s="71"/>
      <c r="S40" s="71"/>
      <c r="T40" s="189">
        <f t="shared" si="1"/>
        <v>0</v>
      </c>
      <c r="U40" s="187">
        <v>0</v>
      </c>
      <c r="V40" s="188">
        <f t="shared" si="2"/>
        <v>0</v>
      </c>
      <c r="W40" s="183">
        <f t="shared" si="0"/>
        <v>0</v>
      </c>
    </row>
    <row r="41" spans="1:23" x14ac:dyDescent="0.2">
      <c r="A41" s="182" t="s">
        <v>49</v>
      </c>
      <c r="B41" s="231"/>
      <c r="C41" s="232"/>
      <c r="D41" s="183"/>
      <c r="E41" s="184">
        <v>0</v>
      </c>
      <c r="F41" s="71">
        <v>0</v>
      </c>
      <c r="G41" s="185">
        <v>0</v>
      </c>
      <c r="H41" s="71">
        <v>0</v>
      </c>
      <c r="I41" s="71">
        <v>0</v>
      </c>
      <c r="J41" s="71">
        <v>0</v>
      </c>
      <c r="K41" s="71">
        <v>0</v>
      </c>
      <c r="L41" s="71">
        <v>0</v>
      </c>
      <c r="M41" s="71">
        <v>0</v>
      </c>
      <c r="N41" s="185">
        <v>0</v>
      </c>
      <c r="O41" s="185">
        <v>0</v>
      </c>
      <c r="P41" s="71">
        <v>0</v>
      </c>
      <c r="Q41" s="183"/>
      <c r="R41" s="71"/>
      <c r="S41" s="71"/>
      <c r="T41" s="189">
        <f t="shared" si="1"/>
        <v>0</v>
      </c>
      <c r="U41" s="187">
        <v>0</v>
      </c>
      <c r="V41" s="188">
        <f t="shared" si="2"/>
        <v>0</v>
      </c>
      <c r="W41" s="183">
        <f t="shared" si="0"/>
        <v>0</v>
      </c>
    </row>
    <row r="42" spans="1:23" x14ac:dyDescent="0.2">
      <c r="A42" s="182" t="s">
        <v>50</v>
      </c>
      <c r="B42" s="231"/>
      <c r="C42" s="232"/>
      <c r="D42" s="183"/>
      <c r="E42" s="184">
        <v>0</v>
      </c>
      <c r="F42" s="71">
        <v>0</v>
      </c>
      <c r="G42" s="185">
        <v>0</v>
      </c>
      <c r="H42" s="71">
        <v>0</v>
      </c>
      <c r="I42" s="71">
        <v>0</v>
      </c>
      <c r="J42" s="71">
        <v>0</v>
      </c>
      <c r="K42" s="71">
        <v>0</v>
      </c>
      <c r="L42" s="71">
        <v>0</v>
      </c>
      <c r="M42" s="71">
        <v>0</v>
      </c>
      <c r="N42" s="185">
        <v>0</v>
      </c>
      <c r="O42" s="185">
        <v>0</v>
      </c>
      <c r="P42" s="71">
        <v>0</v>
      </c>
      <c r="Q42" s="183">
        <v>19723</v>
      </c>
      <c r="R42" s="71"/>
      <c r="S42" s="71"/>
      <c r="T42" s="189">
        <f t="shared" si="1"/>
        <v>19723</v>
      </c>
      <c r="U42" s="187">
        <v>19909</v>
      </c>
      <c r="V42" s="188">
        <f t="shared" si="2"/>
        <v>186</v>
      </c>
      <c r="W42" s="183">
        <f t="shared" si="0"/>
        <v>19723</v>
      </c>
    </row>
    <row r="43" spans="1:23" x14ac:dyDescent="0.2">
      <c r="A43" s="182" t="s">
        <v>51</v>
      </c>
      <c r="B43" s="231"/>
      <c r="C43" s="232"/>
      <c r="D43" s="183"/>
      <c r="E43" s="184">
        <v>0</v>
      </c>
      <c r="F43" s="71">
        <v>0</v>
      </c>
      <c r="G43" s="185">
        <v>0</v>
      </c>
      <c r="H43" s="71">
        <v>0</v>
      </c>
      <c r="I43" s="71">
        <v>0</v>
      </c>
      <c r="J43" s="71">
        <v>0</v>
      </c>
      <c r="K43" s="71">
        <v>0</v>
      </c>
      <c r="L43" s="71">
        <v>0</v>
      </c>
      <c r="M43" s="71">
        <v>0</v>
      </c>
      <c r="N43" s="185">
        <v>0</v>
      </c>
      <c r="O43" s="185">
        <v>0</v>
      </c>
      <c r="P43" s="71">
        <v>0</v>
      </c>
      <c r="Q43" s="183"/>
      <c r="R43" s="71"/>
      <c r="S43" s="71"/>
      <c r="T43" s="189">
        <f t="shared" si="1"/>
        <v>0</v>
      </c>
      <c r="U43" s="187">
        <v>0</v>
      </c>
      <c r="V43" s="188">
        <f t="shared" si="2"/>
        <v>0</v>
      </c>
      <c r="W43" s="183">
        <f t="shared" si="0"/>
        <v>0</v>
      </c>
    </row>
    <row r="44" spans="1:23" x14ac:dyDescent="0.2">
      <c r="A44" s="182" t="s">
        <v>52</v>
      </c>
      <c r="B44" s="231"/>
      <c r="C44" s="232"/>
      <c r="D44" s="183"/>
      <c r="E44" s="184">
        <v>0</v>
      </c>
      <c r="F44" s="71">
        <v>0</v>
      </c>
      <c r="G44" s="185">
        <v>0</v>
      </c>
      <c r="H44" s="71">
        <v>0</v>
      </c>
      <c r="I44" s="71">
        <v>0</v>
      </c>
      <c r="J44" s="71">
        <v>0</v>
      </c>
      <c r="K44" s="71">
        <v>0</v>
      </c>
      <c r="L44" s="71">
        <v>0</v>
      </c>
      <c r="M44" s="71">
        <v>0</v>
      </c>
      <c r="N44" s="185">
        <v>0</v>
      </c>
      <c r="O44" s="185">
        <v>0</v>
      </c>
      <c r="P44" s="71">
        <v>0</v>
      </c>
      <c r="Q44" s="183"/>
      <c r="R44" s="71"/>
      <c r="S44" s="71"/>
      <c r="T44" s="189">
        <f t="shared" si="1"/>
        <v>0</v>
      </c>
      <c r="U44" s="187">
        <v>0</v>
      </c>
      <c r="V44" s="188">
        <f t="shared" si="2"/>
        <v>0</v>
      </c>
      <c r="W44" s="183">
        <f t="shared" si="0"/>
        <v>0</v>
      </c>
    </row>
    <row r="45" spans="1:23" x14ac:dyDescent="0.2">
      <c r="A45" s="182" t="s">
        <v>53</v>
      </c>
      <c r="B45" s="231"/>
      <c r="C45" s="232"/>
      <c r="D45" s="183"/>
      <c r="E45" s="191">
        <v>11335</v>
      </c>
      <c r="F45" s="71">
        <v>0</v>
      </c>
      <c r="G45" s="185">
        <v>0</v>
      </c>
      <c r="H45" s="71">
        <v>0</v>
      </c>
      <c r="I45" s="71">
        <v>0</v>
      </c>
      <c r="J45" s="71">
        <v>0</v>
      </c>
      <c r="K45" s="71">
        <v>0</v>
      </c>
      <c r="L45" s="71">
        <v>0</v>
      </c>
      <c r="M45" s="71">
        <v>0</v>
      </c>
      <c r="N45" s="185">
        <v>0</v>
      </c>
      <c r="O45" s="185">
        <v>0</v>
      </c>
      <c r="P45" s="71">
        <v>0</v>
      </c>
      <c r="Q45" s="183">
        <v>5729</v>
      </c>
      <c r="R45" s="71"/>
      <c r="S45" s="71"/>
      <c r="T45" s="186">
        <f t="shared" si="1"/>
        <v>17064</v>
      </c>
      <c r="U45" s="187">
        <v>17064</v>
      </c>
      <c r="V45" s="188">
        <f t="shared" si="2"/>
        <v>0</v>
      </c>
      <c r="W45" s="183">
        <f t="shared" si="0"/>
        <v>17064</v>
      </c>
    </row>
    <row r="46" spans="1:23" x14ac:dyDescent="0.2">
      <c r="A46" s="182"/>
      <c r="B46" s="193"/>
      <c r="C46" s="194"/>
      <c r="D46" s="194"/>
      <c r="E46" s="195"/>
      <c r="F46" s="196"/>
      <c r="G46" s="196"/>
      <c r="H46" s="196"/>
      <c r="I46" s="196"/>
      <c r="J46" s="196"/>
      <c r="K46" s="196"/>
      <c r="L46" s="196"/>
      <c r="M46" s="196"/>
      <c r="N46" s="196"/>
      <c r="O46" s="197"/>
      <c r="P46" s="197"/>
      <c r="Q46" s="304"/>
      <c r="R46" s="197"/>
      <c r="S46" s="197"/>
      <c r="T46" s="198"/>
      <c r="U46" s="199"/>
      <c r="V46" s="200"/>
      <c r="W46" s="182"/>
    </row>
    <row r="47" spans="1:23" x14ac:dyDescent="0.2">
      <c r="A47" s="201" t="s">
        <v>55</v>
      </c>
      <c r="B47" s="202">
        <f>SUM(B6:B45)</f>
        <v>61112</v>
      </c>
      <c r="C47" s="202">
        <f t="shared" ref="C47:S47" si="3">SUM(C6:C45)</f>
        <v>4202</v>
      </c>
      <c r="D47" s="202">
        <f t="shared" si="3"/>
        <v>17999</v>
      </c>
      <c r="E47" s="203">
        <f t="shared" si="3"/>
        <v>221740</v>
      </c>
      <c r="F47" s="204">
        <f t="shared" si="3"/>
        <v>118884</v>
      </c>
      <c r="G47" s="204">
        <f t="shared" si="3"/>
        <v>105067</v>
      </c>
      <c r="H47" s="204">
        <f t="shared" si="3"/>
        <v>10277</v>
      </c>
      <c r="I47" s="204">
        <f t="shared" si="3"/>
        <v>83663</v>
      </c>
      <c r="J47" s="204">
        <f t="shared" si="3"/>
        <v>28334</v>
      </c>
      <c r="K47" s="204">
        <f t="shared" si="3"/>
        <v>45898</v>
      </c>
      <c r="L47" s="204">
        <f t="shared" si="3"/>
        <v>51926</v>
      </c>
      <c r="M47" s="204">
        <f t="shared" si="3"/>
        <v>40051</v>
      </c>
      <c r="N47" s="204">
        <f t="shared" si="3"/>
        <v>44002</v>
      </c>
      <c r="O47" s="204">
        <f t="shared" si="3"/>
        <v>75901</v>
      </c>
      <c r="P47" s="205">
        <f t="shared" si="3"/>
        <v>85223</v>
      </c>
      <c r="Q47" s="207">
        <f t="shared" si="3"/>
        <v>125057</v>
      </c>
      <c r="R47" s="205">
        <f t="shared" si="3"/>
        <v>8989</v>
      </c>
      <c r="S47" s="205">
        <f t="shared" si="3"/>
        <v>25842</v>
      </c>
      <c r="T47" s="206">
        <f t="shared" ref="T47:W47" si="4">SUM(T6:T45)</f>
        <v>1070854</v>
      </c>
      <c r="U47" s="206">
        <f t="shared" si="4"/>
        <v>1207913</v>
      </c>
      <c r="V47" s="207">
        <f t="shared" si="4"/>
        <v>137059</v>
      </c>
      <c r="W47" s="207">
        <f t="shared" si="4"/>
        <v>1154167</v>
      </c>
    </row>
    <row r="48" spans="1:23" x14ac:dyDescent="0.2">
      <c r="A48" s="173" t="s">
        <v>410</v>
      </c>
      <c r="B48" s="208"/>
      <c r="C48" s="208"/>
      <c r="D48" s="208"/>
      <c r="E48" s="208"/>
      <c r="F48" s="208"/>
      <c r="G48" s="208"/>
      <c r="H48" s="208"/>
      <c r="I48" s="208"/>
      <c r="J48" s="208"/>
      <c r="K48" s="208"/>
      <c r="L48" s="208"/>
      <c r="M48" s="208"/>
      <c r="N48" s="208"/>
      <c r="O48" s="209"/>
      <c r="P48" s="209"/>
      <c r="Q48" s="209"/>
      <c r="R48" s="209"/>
      <c r="S48" s="209"/>
      <c r="T48" s="209"/>
      <c r="U48" s="210"/>
      <c r="V48" s="196"/>
      <c r="W48" s="196"/>
    </row>
    <row r="49" spans="1:23" s="279" customFormat="1" x14ac:dyDescent="0.2">
      <c r="A49" s="299" t="s">
        <v>442</v>
      </c>
      <c r="B49" s="363"/>
      <c r="C49" s="363"/>
      <c r="D49" s="363"/>
      <c r="E49" s="363"/>
      <c r="F49" s="363"/>
      <c r="G49" s="363"/>
      <c r="H49" s="363"/>
      <c r="I49" s="363"/>
      <c r="J49" s="363"/>
      <c r="K49" s="363"/>
      <c r="L49" s="363"/>
      <c r="M49" s="300"/>
      <c r="N49" s="300"/>
      <c r="O49" s="300"/>
      <c r="P49" s="364"/>
      <c r="Q49" s="365"/>
      <c r="U49" s="321"/>
    </row>
    <row r="50" spans="1:23" ht="12.75" customHeight="1" x14ac:dyDescent="0.2">
      <c r="A50" s="6" t="s">
        <v>424</v>
      </c>
      <c r="B50" s="211"/>
      <c r="C50" s="211"/>
      <c r="D50" s="211"/>
      <c r="E50" s="211"/>
      <c r="F50" s="211"/>
      <c r="G50" s="211"/>
      <c r="H50" s="211"/>
      <c r="I50" s="211"/>
      <c r="J50" s="211"/>
      <c r="K50" s="211"/>
      <c r="L50" s="211"/>
      <c r="M50" s="211"/>
      <c r="N50" s="211"/>
      <c r="O50" s="212"/>
      <c r="P50" s="212"/>
      <c r="Q50" s="212"/>
      <c r="R50" s="212"/>
      <c r="S50" s="212"/>
      <c r="T50" s="212"/>
      <c r="U50" s="212"/>
      <c r="V50" s="212"/>
    </row>
    <row r="51" spans="1:23" x14ac:dyDescent="0.2">
      <c r="A51" s="6" t="s">
        <v>419</v>
      </c>
      <c r="B51" s="70"/>
      <c r="C51" s="70"/>
      <c r="D51" s="70"/>
      <c r="E51" s="70"/>
      <c r="F51" s="71"/>
      <c r="G51" s="70"/>
      <c r="H51" s="70"/>
      <c r="I51" s="70"/>
      <c r="J51" s="70"/>
      <c r="K51" s="70"/>
      <c r="L51" s="70"/>
      <c r="M51" s="70"/>
      <c r="N51" s="70"/>
      <c r="O51" s="70"/>
      <c r="P51" s="70"/>
      <c r="Q51" s="70"/>
      <c r="R51" s="70"/>
      <c r="S51" s="70"/>
      <c r="T51" s="70"/>
      <c r="U51" s="71"/>
      <c r="V51" s="71"/>
      <c r="W51" s="70"/>
    </row>
    <row r="52" spans="1:23" x14ac:dyDescent="0.2">
      <c r="A52" s="279" t="s">
        <v>389</v>
      </c>
      <c r="T52" s="208"/>
    </row>
    <row r="53" spans="1:23" x14ac:dyDescent="0.2">
      <c r="T53" s="70"/>
    </row>
    <row r="54" spans="1:23" x14ac:dyDescent="0.2">
      <c r="T54" s="70"/>
    </row>
    <row r="55" spans="1:23" x14ac:dyDescent="0.2">
      <c r="B55" s="265"/>
      <c r="C55" s="265"/>
      <c r="D55" s="265"/>
      <c r="E55" s="265"/>
      <c r="F55" s="265"/>
      <c r="G55" s="265"/>
      <c r="H55" s="265"/>
      <c r="I55" s="265"/>
      <c r="J55" s="265"/>
      <c r="K55" s="265"/>
      <c r="L55" s="265"/>
      <c r="M55" s="265"/>
      <c r="N55" s="265"/>
      <c r="O55" s="265"/>
      <c r="P55" s="265"/>
      <c r="Q55" s="265"/>
      <c r="R55" s="265"/>
      <c r="S55" s="265"/>
      <c r="T55" s="265"/>
      <c r="U55" s="265"/>
      <c r="V55" s="265"/>
      <c r="W55" s="265"/>
    </row>
    <row r="56" spans="1:23" x14ac:dyDescent="0.2">
      <c r="A56" s="173"/>
    </row>
  </sheetData>
  <mergeCells count="4">
    <mergeCell ref="B2:D2"/>
    <mergeCell ref="B4:V4"/>
    <mergeCell ref="T2:V2"/>
    <mergeCell ref="W2:W3"/>
  </mergeCells>
  <pageMargins left="0.7" right="0.7" top="0.75" bottom="0.75" header="0.3" footer="0.3"/>
  <pageSetup orientation="portrait" horizontalDpi="1200" verticalDpi="1200" r:id="rId1"/>
  <ignoredErrors>
    <ignoredError sqref="T6:T3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5"/>
  <sheetViews>
    <sheetView zoomScale="60" zoomScaleNormal="6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22.85546875" style="174" customWidth="1"/>
    <col min="2" max="2" width="12.140625" style="174" customWidth="1"/>
    <col min="3" max="3" width="9.140625" style="174"/>
    <col min="4" max="4" width="9.85546875" style="174" bestFit="1" customWidth="1"/>
    <col min="5" max="5" width="10.28515625" style="174" bestFit="1" customWidth="1"/>
    <col min="6" max="13" width="9.140625" style="174"/>
    <col min="14" max="16" width="10" style="174" customWidth="1"/>
    <col min="17" max="17" width="13.5703125" style="174" customWidth="1"/>
    <col min="18" max="20" width="15.140625" style="174" customWidth="1"/>
    <col min="21" max="256" width="9.140625" style="174"/>
    <col min="257" max="257" width="22.85546875" style="174" customWidth="1"/>
    <col min="258" max="258" width="12.140625" style="174" customWidth="1"/>
    <col min="259" max="259" width="9.140625" style="174"/>
    <col min="260" max="260" width="9.85546875" style="174" bestFit="1" customWidth="1"/>
    <col min="261" max="261" width="10.28515625" style="174" bestFit="1" customWidth="1"/>
    <col min="262" max="269" width="9.140625" style="174"/>
    <col min="270" max="272" width="10" style="174" customWidth="1"/>
    <col min="273" max="273" width="13.5703125" style="174" customWidth="1"/>
    <col min="274" max="276" width="15.140625" style="174" customWidth="1"/>
    <col min="277" max="512" width="9.140625" style="174"/>
    <col min="513" max="513" width="22.85546875" style="174" customWidth="1"/>
    <col min="514" max="514" width="12.140625" style="174" customWidth="1"/>
    <col min="515" max="515" width="9.140625" style="174"/>
    <col min="516" max="516" width="9.85546875" style="174" bestFit="1" customWidth="1"/>
    <col min="517" max="517" width="10.28515625" style="174" bestFit="1" customWidth="1"/>
    <col min="518" max="525" width="9.140625" style="174"/>
    <col min="526" max="528" width="10" style="174" customWidth="1"/>
    <col min="529" max="529" width="13.5703125" style="174" customWidth="1"/>
    <col min="530" max="532" width="15.140625" style="174" customWidth="1"/>
    <col min="533" max="768" width="9.140625" style="174"/>
    <col min="769" max="769" width="22.85546875" style="174" customWidth="1"/>
    <col min="770" max="770" width="12.140625" style="174" customWidth="1"/>
    <col min="771" max="771" width="9.140625" style="174"/>
    <col min="772" max="772" width="9.85546875" style="174" bestFit="1" customWidth="1"/>
    <col min="773" max="773" width="10.28515625" style="174" bestFit="1" customWidth="1"/>
    <col min="774" max="781" width="9.140625" style="174"/>
    <col min="782" max="784" width="10" style="174" customWidth="1"/>
    <col min="785" max="785" width="13.5703125" style="174" customWidth="1"/>
    <col min="786" max="788" width="15.140625" style="174" customWidth="1"/>
    <col min="789" max="1024" width="9.140625" style="174"/>
    <col min="1025" max="1025" width="22.85546875" style="174" customWidth="1"/>
    <col min="1026" max="1026" width="12.140625" style="174" customWidth="1"/>
    <col min="1027" max="1027" width="9.140625" style="174"/>
    <col min="1028" max="1028" width="9.85546875" style="174" bestFit="1" customWidth="1"/>
    <col min="1029" max="1029" width="10.28515625" style="174" bestFit="1" customWidth="1"/>
    <col min="1030" max="1037" width="9.140625" style="174"/>
    <col min="1038" max="1040" width="10" style="174" customWidth="1"/>
    <col min="1041" max="1041" width="13.5703125" style="174" customWidth="1"/>
    <col min="1042" max="1044" width="15.140625" style="174" customWidth="1"/>
    <col min="1045" max="1280" width="9.140625" style="174"/>
    <col min="1281" max="1281" width="22.85546875" style="174" customWidth="1"/>
    <col min="1282" max="1282" width="12.140625" style="174" customWidth="1"/>
    <col min="1283" max="1283" width="9.140625" style="174"/>
    <col min="1284" max="1284" width="9.85546875" style="174" bestFit="1" customWidth="1"/>
    <col min="1285" max="1285" width="10.28515625" style="174" bestFit="1" customWidth="1"/>
    <col min="1286" max="1293" width="9.140625" style="174"/>
    <col min="1294" max="1296" width="10" style="174" customWidth="1"/>
    <col min="1297" max="1297" width="13.5703125" style="174" customWidth="1"/>
    <col min="1298" max="1300" width="15.140625" style="174" customWidth="1"/>
    <col min="1301" max="1536" width="9.140625" style="174"/>
    <col min="1537" max="1537" width="22.85546875" style="174" customWidth="1"/>
    <col min="1538" max="1538" width="12.140625" style="174" customWidth="1"/>
    <col min="1539" max="1539" width="9.140625" style="174"/>
    <col min="1540" max="1540" width="9.85546875" style="174" bestFit="1" customWidth="1"/>
    <col min="1541" max="1541" width="10.28515625" style="174" bestFit="1" customWidth="1"/>
    <col min="1542" max="1549" width="9.140625" style="174"/>
    <col min="1550" max="1552" width="10" style="174" customWidth="1"/>
    <col min="1553" max="1553" width="13.5703125" style="174" customWidth="1"/>
    <col min="1554" max="1556" width="15.140625" style="174" customWidth="1"/>
    <col min="1557" max="1792" width="9.140625" style="174"/>
    <col min="1793" max="1793" width="22.85546875" style="174" customWidth="1"/>
    <col min="1794" max="1794" width="12.140625" style="174" customWidth="1"/>
    <col min="1795" max="1795" width="9.140625" style="174"/>
    <col min="1796" max="1796" width="9.85546875" style="174" bestFit="1" customWidth="1"/>
    <col min="1797" max="1797" width="10.28515625" style="174" bestFit="1" customWidth="1"/>
    <col min="1798" max="1805" width="9.140625" style="174"/>
    <col min="1806" max="1808" width="10" style="174" customWidth="1"/>
    <col min="1809" max="1809" width="13.5703125" style="174" customWidth="1"/>
    <col min="1810" max="1812" width="15.140625" style="174" customWidth="1"/>
    <col min="1813" max="2048" width="9.140625" style="174"/>
    <col min="2049" max="2049" width="22.85546875" style="174" customWidth="1"/>
    <col min="2050" max="2050" width="12.140625" style="174" customWidth="1"/>
    <col min="2051" max="2051" width="9.140625" style="174"/>
    <col min="2052" max="2052" width="9.85546875" style="174" bestFit="1" customWidth="1"/>
    <col min="2053" max="2053" width="10.28515625" style="174" bestFit="1" customWidth="1"/>
    <col min="2054" max="2061" width="9.140625" style="174"/>
    <col min="2062" max="2064" width="10" style="174" customWidth="1"/>
    <col min="2065" max="2065" width="13.5703125" style="174" customWidth="1"/>
    <col min="2066" max="2068" width="15.140625" style="174" customWidth="1"/>
    <col min="2069" max="2304" width="9.140625" style="174"/>
    <col min="2305" max="2305" width="22.85546875" style="174" customWidth="1"/>
    <col min="2306" max="2306" width="12.140625" style="174" customWidth="1"/>
    <col min="2307" max="2307" width="9.140625" style="174"/>
    <col min="2308" max="2308" width="9.85546875" style="174" bestFit="1" customWidth="1"/>
    <col min="2309" max="2309" width="10.28515625" style="174" bestFit="1" customWidth="1"/>
    <col min="2310" max="2317" width="9.140625" style="174"/>
    <col min="2318" max="2320" width="10" style="174" customWidth="1"/>
    <col min="2321" max="2321" width="13.5703125" style="174" customWidth="1"/>
    <col min="2322" max="2324" width="15.140625" style="174" customWidth="1"/>
    <col min="2325" max="2560" width="9.140625" style="174"/>
    <col min="2561" max="2561" width="22.85546875" style="174" customWidth="1"/>
    <col min="2562" max="2562" width="12.140625" style="174" customWidth="1"/>
    <col min="2563" max="2563" width="9.140625" style="174"/>
    <col min="2564" max="2564" width="9.85546875" style="174" bestFit="1" customWidth="1"/>
    <col min="2565" max="2565" width="10.28515625" style="174" bestFit="1" customWidth="1"/>
    <col min="2566" max="2573" width="9.140625" style="174"/>
    <col min="2574" max="2576" width="10" style="174" customWidth="1"/>
    <col min="2577" max="2577" width="13.5703125" style="174" customWidth="1"/>
    <col min="2578" max="2580" width="15.140625" style="174" customWidth="1"/>
    <col min="2581" max="2816" width="9.140625" style="174"/>
    <col min="2817" max="2817" width="22.85546875" style="174" customWidth="1"/>
    <col min="2818" max="2818" width="12.140625" style="174" customWidth="1"/>
    <col min="2819" max="2819" width="9.140625" style="174"/>
    <col min="2820" max="2820" width="9.85546875" style="174" bestFit="1" customWidth="1"/>
    <col min="2821" max="2821" width="10.28515625" style="174" bestFit="1" customWidth="1"/>
    <col min="2822" max="2829" width="9.140625" style="174"/>
    <col min="2830" max="2832" width="10" style="174" customWidth="1"/>
    <col min="2833" max="2833" width="13.5703125" style="174" customWidth="1"/>
    <col min="2834" max="2836" width="15.140625" style="174" customWidth="1"/>
    <col min="2837" max="3072" width="9.140625" style="174"/>
    <col min="3073" max="3073" width="22.85546875" style="174" customWidth="1"/>
    <col min="3074" max="3074" width="12.140625" style="174" customWidth="1"/>
    <col min="3075" max="3075" width="9.140625" style="174"/>
    <col min="3076" max="3076" width="9.85546875" style="174" bestFit="1" customWidth="1"/>
    <col min="3077" max="3077" width="10.28515625" style="174" bestFit="1" customWidth="1"/>
    <col min="3078" max="3085" width="9.140625" style="174"/>
    <col min="3086" max="3088" width="10" style="174" customWidth="1"/>
    <col min="3089" max="3089" width="13.5703125" style="174" customWidth="1"/>
    <col min="3090" max="3092" width="15.140625" style="174" customWidth="1"/>
    <col min="3093" max="3328" width="9.140625" style="174"/>
    <col min="3329" max="3329" width="22.85546875" style="174" customWidth="1"/>
    <col min="3330" max="3330" width="12.140625" style="174" customWidth="1"/>
    <col min="3331" max="3331" width="9.140625" style="174"/>
    <col min="3332" max="3332" width="9.85546875" style="174" bestFit="1" customWidth="1"/>
    <col min="3333" max="3333" width="10.28515625" style="174" bestFit="1" customWidth="1"/>
    <col min="3334" max="3341" width="9.140625" style="174"/>
    <col min="3342" max="3344" width="10" style="174" customWidth="1"/>
    <col min="3345" max="3345" width="13.5703125" style="174" customWidth="1"/>
    <col min="3346" max="3348" width="15.140625" style="174" customWidth="1"/>
    <col min="3349" max="3584" width="9.140625" style="174"/>
    <col min="3585" max="3585" width="22.85546875" style="174" customWidth="1"/>
    <col min="3586" max="3586" width="12.140625" style="174" customWidth="1"/>
    <col min="3587" max="3587" width="9.140625" style="174"/>
    <col min="3588" max="3588" width="9.85546875" style="174" bestFit="1" customWidth="1"/>
    <col min="3589" max="3589" width="10.28515625" style="174" bestFit="1" customWidth="1"/>
    <col min="3590" max="3597" width="9.140625" style="174"/>
    <col min="3598" max="3600" width="10" style="174" customWidth="1"/>
    <col min="3601" max="3601" width="13.5703125" style="174" customWidth="1"/>
    <col min="3602" max="3604" width="15.140625" style="174" customWidth="1"/>
    <col min="3605" max="3840" width="9.140625" style="174"/>
    <col min="3841" max="3841" width="22.85546875" style="174" customWidth="1"/>
    <col min="3842" max="3842" width="12.140625" style="174" customWidth="1"/>
    <col min="3843" max="3843" width="9.140625" style="174"/>
    <col min="3844" max="3844" width="9.85546875" style="174" bestFit="1" customWidth="1"/>
    <col min="3845" max="3845" width="10.28515625" style="174" bestFit="1" customWidth="1"/>
    <col min="3846" max="3853" width="9.140625" style="174"/>
    <col min="3854" max="3856" width="10" style="174" customWidth="1"/>
    <col min="3857" max="3857" width="13.5703125" style="174" customWidth="1"/>
    <col min="3858" max="3860" width="15.140625" style="174" customWidth="1"/>
    <col min="3861" max="4096" width="9.140625" style="174"/>
    <col min="4097" max="4097" width="22.85546875" style="174" customWidth="1"/>
    <col min="4098" max="4098" width="12.140625" style="174" customWidth="1"/>
    <col min="4099" max="4099" width="9.140625" style="174"/>
    <col min="4100" max="4100" width="9.85546875" style="174" bestFit="1" customWidth="1"/>
    <col min="4101" max="4101" width="10.28515625" style="174" bestFit="1" customWidth="1"/>
    <col min="4102" max="4109" width="9.140625" style="174"/>
    <col min="4110" max="4112" width="10" style="174" customWidth="1"/>
    <col min="4113" max="4113" width="13.5703125" style="174" customWidth="1"/>
    <col min="4114" max="4116" width="15.140625" style="174" customWidth="1"/>
    <col min="4117" max="4352" width="9.140625" style="174"/>
    <col min="4353" max="4353" width="22.85546875" style="174" customWidth="1"/>
    <col min="4354" max="4354" width="12.140625" style="174" customWidth="1"/>
    <col min="4355" max="4355" width="9.140625" style="174"/>
    <col min="4356" max="4356" width="9.85546875" style="174" bestFit="1" customWidth="1"/>
    <col min="4357" max="4357" width="10.28515625" style="174" bestFit="1" customWidth="1"/>
    <col min="4358" max="4365" width="9.140625" style="174"/>
    <col min="4366" max="4368" width="10" style="174" customWidth="1"/>
    <col min="4369" max="4369" width="13.5703125" style="174" customWidth="1"/>
    <col min="4370" max="4372" width="15.140625" style="174" customWidth="1"/>
    <col min="4373" max="4608" width="9.140625" style="174"/>
    <col min="4609" max="4609" width="22.85546875" style="174" customWidth="1"/>
    <col min="4610" max="4610" width="12.140625" style="174" customWidth="1"/>
    <col min="4611" max="4611" width="9.140625" style="174"/>
    <col min="4612" max="4612" width="9.85546875" style="174" bestFit="1" customWidth="1"/>
    <col min="4613" max="4613" width="10.28515625" style="174" bestFit="1" customWidth="1"/>
    <col min="4614" max="4621" width="9.140625" style="174"/>
    <col min="4622" max="4624" width="10" style="174" customWidth="1"/>
    <col min="4625" max="4625" width="13.5703125" style="174" customWidth="1"/>
    <col min="4626" max="4628" width="15.140625" style="174" customWidth="1"/>
    <col min="4629" max="4864" width="9.140625" style="174"/>
    <col min="4865" max="4865" width="22.85546875" style="174" customWidth="1"/>
    <col min="4866" max="4866" width="12.140625" style="174" customWidth="1"/>
    <col min="4867" max="4867" width="9.140625" style="174"/>
    <col min="4868" max="4868" width="9.85546875" style="174" bestFit="1" customWidth="1"/>
    <col min="4869" max="4869" width="10.28515625" style="174" bestFit="1" customWidth="1"/>
    <col min="4870" max="4877" width="9.140625" style="174"/>
    <col min="4878" max="4880" width="10" style="174" customWidth="1"/>
    <col min="4881" max="4881" width="13.5703125" style="174" customWidth="1"/>
    <col min="4882" max="4884" width="15.140625" style="174" customWidth="1"/>
    <col min="4885" max="5120" width="9.140625" style="174"/>
    <col min="5121" max="5121" width="22.85546875" style="174" customWidth="1"/>
    <col min="5122" max="5122" width="12.140625" style="174" customWidth="1"/>
    <col min="5123" max="5123" width="9.140625" style="174"/>
    <col min="5124" max="5124" width="9.85546875" style="174" bestFit="1" customWidth="1"/>
    <col min="5125" max="5125" width="10.28515625" style="174" bestFit="1" customWidth="1"/>
    <col min="5126" max="5133" width="9.140625" style="174"/>
    <col min="5134" max="5136" width="10" style="174" customWidth="1"/>
    <col min="5137" max="5137" width="13.5703125" style="174" customWidth="1"/>
    <col min="5138" max="5140" width="15.140625" style="174" customWidth="1"/>
    <col min="5141" max="5376" width="9.140625" style="174"/>
    <col min="5377" max="5377" width="22.85546875" style="174" customWidth="1"/>
    <col min="5378" max="5378" width="12.140625" style="174" customWidth="1"/>
    <col min="5379" max="5379" width="9.140625" style="174"/>
    <col min="5380" max="5380" width="9.85546875" style="174" bestFit="1" customWidth="1"/>
    <col min="5381" max="5381" width="10.28515625" style="174" bestFit="1" customWidth="1"/>
    <col min="5382" max="5389" width="9.140625" style="174"/>
    <col min="5390" max="5392" width="10" style="174" customWidth="1"/>
    <col min="5393" max="5393" width="13.5703125" style="174" customWidth="1"/>
    <col min="5394" max="5396" width="15.140625" style="174" customWidth="1"/>
    <col min="5397" max="5632" width="9.140625" style="174"/>
    <col min="5633" max="5633" width="22.85546875" style="174" customWidth="1"/>
    <col min="5634" max="5634" width="12.140625" style="174" customWidth="1"/>
    <col min="5635" max="5635" width="9.140625" style="174"/>
    <col min="5636" max="5636" width="9.85546875" style="174" bestFit="1" customWidth="1"/>
    <col min="5637" max="5637" width="10.28515625" style="174" bestFit="1" customWidth="1"/>
    <col min="5638" max="5645" width="9.140625" style="174"/>
    <col min="5646" max="5648" width="10" style="174" customWidth="1"/>
    <col min="5649" max="5649" width="13.5703125" style="174" customWidth="1"/>
    <col min="5650" max="5652" width="15.140625" style="174" customWidth="1"/>
    <col min="5653" max="5888" width="9.140625" style="174"/>
    <col min="5889" max="5889" width="22.85546875" style="174" customWidth="1"/>
    <col min="5890" max="5890" width="12.140625" style="174" customWidth="1"/>
    <col min="5891" max="5891" width="9.140625" style="174"/>
    <col min="5892" max="5892" width="9.85546875" style="174" bestFit="1" customWidth="1"/>
    <col min="5893" max="5893" width="10.28515625" style="174" bestFit="1" customWidth="1"/>
    <col min="5894" max="5901" width="9.140625" style="174"/>
    <col min="5902" max="5904" width="10" style="174" customWidth="1"/>
    <col min="5905" max="5905" width="13.5703125" style="174" customWidth="1"/>
    <col min="5906" max="5908" width="15.140625" style="174" customWidth="1"/>
    <col min="5909" max="6144" width="9.140625" style="174"/>
    <col min="6145" max="6145" width="22.85546875" style="174" customWidth="1"/>
    <col min="6146" max="6146" width="12.140625" style="174" customWidth="1"/>
    <col min="6147" max="6147" width="9.140625" style="174"/>
    <col min="6148" max="6148" width="9.85546875" style="174" bestFit="1" customWidth="1"/>
    <col min="6149" max="6149" width="10.28515625" style="174" bestFit="1" customWidth="1"/>
    <col min="6150" max="6157" width="9.140625" style="174"/>
    <col min="6158" max="6160" width="10" style="174" customWidth="1"/>
    <col min="6161" max="6161" width="13.5703125" style="174" customWidth="1"/>
    <col min="6162" max="6164" width="15.140625" style="174" customWidth="1"/>
    <col min="6165" max="6400" width="9.140625" style="174"/>
    <col min="6401" max="6401" width="22.85546875" style="174" customWidth="1"/>
    <col min="6402" max="6402" width="12.140625" style="174" customWidth="1"/>
    <col min="6403" max="6403" width="9.140625" style="174"/>
    <col min="6404" max="6404" width="9.85546875" style="174" bestFit="1" customWidth="1"/>
    <col min="6405" max="6405" width="10.28515625" style="174" bestFit="1" customWidth="1"/>
    <col min="6406" max="6413" width="9.140625" style="174"/>
    <col min="6414" max="6416" width="10" style="174" customWidth="1"/>
    <col min="6417" max="6417" width="13.5703125" style="174" customWidth="1"/>
    <col min="6418" max="6420" width="15.140625" style="174" customWidth="1"/>
    <col min="6421" max="6656" width="9.140625" style="174"/>
    <col min="6657" max="6657" width="22.85546875" style="174" customWidth="1"/>
    <col min="6658" max="6658" width="12.140625" style="174" customWidth="1"/>
    <col min="6659" max="6659" width="9.140625" style="174"/>
    <col min="6660" max="6660" width="9.85546875" style="174" bestFit="1" customWidth="1"/>
    <col min="6661" max="6661" width="10.28515625" style="174" bestFit="1" customWidth="1"/>
    <col min="6662" max="6669" width="9.140625" style="174"/>
    <col min="6670" max="6672" width="10" style="174" customWidth="1"/>
    <col min="6673" max="6673" width="13.5703125" style="174" customWidth="1"/>
    <col min="6674" max="6676" width="15.140625" style="174" customWidth="1"/>
    <col min="6677" max="6912" width="9.140625" style="174"/>
    <col min="6913" max="6913" width="22.85546875" style="174" customWidth="1"/>
    <col min="6914" max="6914" width="12.140625" style="174" customWidth="1"/>
    <col min="6915" max="6915" width="9.140625" style="174"/>
    <col min="6916" max="6916" width="9.85546875" style="174" bestFit="1" customWidth="1"/>
    <col min="6917" max="6917" width="10.28515625" style="174" bestFit="1" customWidth="1"/>
    <col min="6918" max="6925" width="9.140625" style="174"/>
    <col min="6926" max="6928" width="10" style="174" customWidth="1"/>
    <col min="6929" max="6929" width="13.5703125" style="174" customWidth="1"/>
    <col min="6930" max="6932" width="15.140625" style="174" customWidth="1"/>
    <col min="6933" max="7168" width="9.140625" style="174"/>
    <col min="7169" max="7169" width="22.85546875" style="174" customWidth="1"/>
    <col min="7170" max="7170" width="12.140625" style="174" customWidth="1"/>
    <col min="7171" max="7171" width="9.140625" style="174"/>
    <col min="7172" max="7172" width="9.85546875" style="174" bestFit="1" customWidth="1"/>
    <col min="7173" max="7173" width="10.28515625" style="174" bestFit="1" customWidth="1"/>
    <col min="7174" max="7181" width="9.140625" style="174"/>
    <col min="7182" max="7184" width="10" style="174" customWidth="1"/>
    <col min="7185" max="7185" width="13.5703125" style="174" customWidth="1"/>
    <col min="7186" max="7188" width="15.140625" style="174" customWidth="1"/>
    <col min="7189" max="7424" width="9.140625" style="174"/>
    <col min="7425" max="7425" width="22.85546875" style="174" customWidth="1"/>
    <col min="7426" max="7426" width="12.140625" style="174" customWidth="1"/>
    <col min="7427" max="7427" width="9.140625" style="174"/>
    <col min="7428" max="7428" width="9.85546875" style="174" bestFit="1" customWidth="1"/>
    <col min="7429" max="7429" width="10.28515625" style="174" bestFit="1" customWidth="1"/>
    <col min="7430" max="7437" width="9.140625" style="174"/>
    <col min="7438" max="7440" width="10" style="174" customWidth="1"/>
    <col min="7441" max="7441" width="13.5703125" style="174" customWidth="1"/>
    <col min="7442" max="7444" width="15.140625" style="174" customWidth="1"/>
    <col min="7445" max="7680" width="9.140625" style="174"/>
    <col min="7681" max="7681" width="22.85546875" style="174" customWidth="1"/>
    <col min="7682" max="7682" width="12.140625" style="174" customWidth="1"/>
    <col min="7683" max="7683" width="9.140625" style="174"/>
    <col min="7684" max="7684" width="9.85546875" style="174" bestFit="1" customWidth="1"/>
    <col min="7685" max="7685" width="10.28515625" style="174" bestFit="1" customWidth="1"/>
    <col min="7686" max="7693" width="9.140625" style="174"/>
    <col min="7694" max="7696" width="10" style="174" customWidth="1"/>
    <col min="7697" max="7697" width="13.5703125" style="174" customWidth="1"/>
    <col min="7698" max="7700" width="15.140625" style="174" customWidth="1"/>
    <col min="7701" max="7936" width="9.140625" style="174"/>
    <col min="7937" max="7937" width="22.85546875" style="174" customWidth="1"/>
    <col min="7938" max="7938" width="12.140625" style="174" customWidth="1"/>
    <col min="7939" max="7939" width="9.140625" style="174"/>
    <col min="7940" max="7940" width="9.85546875" style="174" bestFit="1" customWidth="1"/>
    <col min="7941" max="7941" width="10.28515625" style="174" bestFit="1" customWidth="1"/>
    <col min="7942" max="7949" width="9.140625" style="174"/>
    <col min="7950" max="7952" width="10" style="174" customWidth="1"/>
    <col min="7953" max="7953" width="13.5703125" style="174" customWidth="1"/>
    <col min="7954" max="7956" width="15.140625" style="174" customWidth="1"/>
    <col min="7957" max="8192" width="9.140625" style="174"/>
    <col min="8193" max="8193" width="22.85546875" style="174" customWidth="1"/>
    <col min="8194" max="8194" width="12.140625" style="174" customWidth="1"/>
    <col min="8195" max="8195" width="9.140625" style="174"/>
    <col min="8196" max="8196" width="9.85546875" style="174" bestFit="1" customWidth="1"/>
    <col min="8197" max="8197" width="10.28515625" style="174" bestFit="1" customWidth="1"/>
    <col min="8198" max="8205" width="9.140625" style="174"/>
    <col min="8206" max="8208" width="10" style="174" customWidth="1"/>
    <col min="8209" max="8209" width="13.5703125" style="174" customWidth="1"/>
    <col min="8210" max="8212" width="15.140625" style="174" customWidth="1"/>
    <col min="8213" max="8448" width="9.140625" style="174"/>
    <col min="8449" max="8449" width="22.85546875" style="174" customWidth="1"/>
    <col min="8450" max="8450" width="12.140625" style="174" customWidth="1"/>
    <col min="8451" max="8451" width="9.140625" style="174"/>
    <col min="8452" max="8452" width="9.85546875" style="174" bestFit="1" customWidth="1"/>
    <col min="8453" max="8453" width="10.28515625" style="174" bestFit="1" customWidth="1"/>
    <col min="8454" max="8461" width="9.140625" style="174"/>
    <col min="8462" max="8464" width="10" style="174" customWidth="1"/>
    <col min="8465" max="8465" width="13.5703125" style="174" customWidth="1"/>
    <col min="8466" max="8468" width="15.140625" style="174" customWidth="1"/>
    <col min="8469" max="8704" width="9.140625" style="174"/>
    <col min="8705" max="8705" width="22.85546875" style="174" customWidth="1"/>
    <col min="8706" max="8706" width="12.140625" style="174" customWidth="1"/>
    <col min="8707" max="8707" width="9.140625" style="174"/>
    <col min="8708" max="8708" width="9.85546875" style="174" bestFit="1" customWidth="1"/>
    <col min="8709" max="8709" width="10.28515625" style="174" bestFit="1" customWidth="1"/>
    <col min="8710" max="8717" width="9.140625" style="174"/>
    <col min="8718" max="8720" width="10" style="174" customWidth="1"/>
    <col min="8721" max="8721" width="13.5703125" style="174" customWidth="1"/>
    <col min="8722" max="8724" width="15.140625" style="174" customWidth="1"/>
    <col min="8725" max="8960" width="9.140625" style="174"/>
    <col min="8961" max="8961" width="22.85546875" style="174" customWidth="1"/>
    <col min="8962" max="8962" width="12.140625" style="174" customWidth="1"/>
    <col min="8963" max="8963" width="9.140625" style="174"/>
    <col min="8964" max="8964" width="9.85546875" style="174" bestFit="1" customWidth="1"/>
    <col min="8965" max="8965" width="10.28515625" style="174" bestFit="1" customWidth="1"/>
    <col min="8966" max="8973" width="9.140625" style="174"/>
    <col min="8974" max="8976" width="10" style="174" customWidth="1"/>
    <col min="8977" max="8977" width="13.5703125" style="174" customWidth="1"/>
    <col min="8978" max="8980" width="15.140625" style="174" customWidth="1"/>
    <col min="8981" max="9216" width="9.140625" style="174"/>
    <col min="9217" max="9217" width="22.85546875" style="174" customWidth="1"/>
    <col min="9218" max="9218" width="12.140625" style="174" customWidth="1"/>
    <col min="9219" max="9219" width="9.140625" style="174"/>
    <col min="9220" max="9220" width="9.85546875" style="174" bestFit="1" customWidth="1"/>
    <col min="9221" max="9221" width="10.28515625" style="174" bestFit="1" customWidth="1"/>
    <col min="9222" max="9229" width="9.140625" style="174"/>
    <col min="9230" max="9232" width="10" style="174" customWidth="1"/>
    <col min="9233" max="9233" width="13.5703125" style="174" customWidth="1"/>
    <col min="9234" max="9236" width="15.140625" style="174" customWidth="1"/>
    <col min="9237" max="9472" width="9.140625" style="174"/>
    <col min="9473" max="9473" width="22.85546875" style="174" customWidth="1"/>
    <col min="9474" max="9474" width="12.140625" style="174" customWidth="1"/>
    <col min="9475" max="9475" width="9.140625" style="174"/>
    <col min="9476" max="9476" width="9.85546875" style="174" bestFit="1" customWidth="1"/>
    <col min="9477" max="9477" width="10.28515625" style="174" bestFit="1" customWidth="1"/>
    <col min="9478" max="9485" width="9.140625" style="174"/>
    <col min="9486" max="9488" width="10" style="174" customWidth="1"/>
    <col min="9489" max="9489" width="13.5703125" style="174" customWidth="1"/>
    <col min="9490" max="9492" width="15.140625" style="174" customWidth="1"/>
    <col min="9493" max="9728" width="9.140625" style="174"/>
    <col min="9729" max="9729" width="22.85546875" style="174" customWidth="1"/>
    <col min="9730" max="9730" width="12.140625" style="174" customWidth="1"/>
    <col min="9731" max="9731" width="9.140625" style="174"/>
    <col min="9732" max="9732" width="9.85546875" style="174" bestFit="1" customWidth="1"/>
    <col min="9733" max="9733" width="10.28515625" style="174" bestFit="1" customWidth="1"/>
    <col min="9734" max="9741" width="9.140625" style="174"/>
    <col min="9742" max="9744" width="10" style="174" customWidth="1"/>
    <col min="9745" max="9745" width="13.5703125" style="174" customWidth="1"/>
    <col min="9746" max="9748" width="15.140625" style="174" customWidth="1"/>
    <col min="9749" max="9984" width="9.140625" style="174"/>
    <col min="9985" max="9985" width="22.85546875" style="174" customWidth="1"/>
    <col min="9986" max="9986" width="12.140625" style="174" customWidth="1"/>
    <col min="9987" max="9987" width="9.140625" style="174"/>
    <col min="9988" max="9988" width="9.85546875" style="174" bestFit="1" customWidth="1"/>
    <col min="9989" max="9989" width="10.28515625" style="174" bestFit="1" customWidth="1"/>
    <col min="9990" max="9997" width="9.140625" style="174"/>
    <col min="9998" max="10000" width="10" style="174" customWidth="1"/>
    <col min="10001" max="10001" width="13.5703125" style="174" customWidth="1"/>
    <col min="10002" max="10004" width="15.140625" style="174" customWidth="1"/>
    <col min="10005" max="10240" width="9.140625" style="174"/>
    <col min="10241" max="10241" width="22.85546875" style="174" customWidth="1"/>
    <col min="10242" max="10242" width="12.140625" style="174" customWidth="1"/>
    <col min="10243" max="10243" width="9.140625" style="174"/>
    <col min="10244" max="10244" width="9.85546875" style="174" bestFit="1" customWidth="1"/>
    <col min="10245" max="10245" width="10.28515625" style="174" bestFit="1" customWidth="1"/>
    <col min="10246" max="10253" width="9.140625" style="174"/>
    <col min="10254" max="10256" width="10" style="174" customWidth="1"/>
    <col min="10257" max="10257" width="13.5703125" style="174" customWidth="1"/>
    <col min="10258" max="10260" width="15.140625" style="174" customWidth="1"/>
    <col min="10261" max="10496" width="9.140625" style="174"/>
    <col min="10497" max="10497" width="22.85546875" style="174" customWidth="1"/>
    <col min="10498" max="10498" width="12.140625" style="174" customWidth="1"/>
    <col min="10499" max="10499" width="9.140625" style="174"/>
    <col min="10500" max="10500" width="9.85546875" style="174" bestFit="1" customWidth="1"/>
    <col min="10501" max="10501" width="10.28515625" style="174" bestFit="1" customWidth="1"/>
    <col min="10502" max="10509" width="9.140625" style="174"/>
    <col min="10510" max="10512" width="10" style="174" customWidth="1"/>
    <col min="10513" max="10513" width="13.5703125" style="174" customWidth="1"/>
    <col min="10514" max="10516" width="15.140625" style="174" customWidth="1"/>
    <col min="10517" max="10752" width="9.140625" style="174"/>
    <col min="10753" max="10753" width="22.85546875" style="174" customWidth="1"/>
    <col min="10754" max="10754" width="12.140625" style="174" customWidth="1"/>
    <col min="10755" max="10755" width="9.140625" style="174"/>
    <col min="10756" max="10756" width="9.85546875" style="174" bestFit="1" customWidth="1"/>
    <col min="10757" max="10757" width="10.28515625" style="174" bestFit="1" customWidth="1"/>
    <col min="10758" max="10765" width="9.140625" style="174"/>
    <col min="10766" max="10768" width="10" style="174" customWidth="1"/>
    <col min="10769" max="10769" width="13.5703125" style="174" customWidth="1"/>
    <col min="10770" max="10772" width="15.140625" style="174" customWidth="1"/>
    <col min="10773" max="11008" width="9.140625" style="174"/>
    <col min="11009" max="11009" width="22.85546875" style="174" customWidth="1"/>
    <col min="11010" max="11010" width="12.140625" style="174" customWidth="1"/>
    <col min="11011" max="11011" width="9.140625" style="174"/>
    <col min="11012" max="11012" width="9.85546875" style="174" bestFit="1" customWidth="1"/>
    <col min="11013" max="11013" width="10.28515625" style="174" bestFit="1" customWidth="1"/>
    <col min="11014" max="11021" width="9.140625" style="174"/>
    <col min="11022" max="11024" width="10" style="174" customWidth="1"/>
    <col min="11025" max="11025" width="13.5703125" style="174" customWidth="1"/>
    <col min="11026" max="11028" width="15.140625" style="174" customWidth="1"/>
    <col min="11029" max="11264" width="9.140625" style="174"/>
    <col min="11265" max="11265" width="22.85546875" style="174" customWidth="1"/>
    <col min="11266" max="11266" width="12.140625" style="174" customWidth="1"/>
    <col min="11267" max="11267" width="9.140625" style="174"/>
    <col min="11268" max="11268" width="9.85546875" style="174" bestFit="1" customWidth="1"/>
    <col min="11269" max="11269" width="10.28515625" style="174" bestFit="1" customWidth="1"/>
    <col min="11270" max="11277" width="9.140625" style="174"/>
    <col min="11278" max="11280" width="10" style="174" customWidth="1"/>
    <col min="11281" max="11281" width="13.5703125" style="174" customWidth="1"/>
    <col min="11282" max="11284" width="15.140625" style="174" customWidth="1"/>
    <col min="11285" max="11520" width="9.140625" style="174"/>
    <col min="11521" max="11521" width="22.85546875" style="174" customWidth="1"/>
    <col min="11522" max="11522" width="12.140625" style="174" customWidth="1"/>
    <col min="11523" max="11523" width="9.140625" style="174"/>
    <col min="11524" max="11524" width="9.85546875" style="174" bestFit="1" customWidth="1"/>
    <col min="11525" max="11525" width="10.28515625" style="174" bestFit="1" customWidth="1"/>
    <col min="11526" max="11533" width="9.140625" style="174"/>
    <col min="11534" max="11536" width="10" style="174" customWidth="1"/>
    <col min="11537" max="11537" width="13.5703125" style="174" customWidth="1"/>
    <col min="11538" max="11540" width="15.140625" style="174" customWidth="1"/>
    <col min="11541" max="11776" width="9.140625" style="174"/>
    <col min="11777" max="11777" width="22.85546875" style="174" customWidth="1"/>
    <col min="11778" max="11778" width="12.140625" style="174" customWidth="1"/>
    <col min="11779" max="11779" width="9.140625" style="174"/>
    <col min="11780" max="11780" width="9.85546875" style="174" bestFit="1" customWidth="1"/>
    <col min="11781" max="11781" width="10.28515625" style="174" bestFit="1" customWidth="1"/>
    <col min="11782" max="11789" width="9.140625" style="174"/>
    <col min="11790" max="11792" width="10" style="174" customWidth="1"/>
    <col min="11793" max="11793" width="13.5703125" style="174" customWidth="1"/>
    <col min="11794" max="11796" width="15.140625" style="174" customWidth="1"/>
    <col min="11797" max="12032" width="9.140625" style="174"/>
    <col min="12033" max="12033" width="22.85546875" style="174" customWidth="1"/>
    <col min="12034" max="12034" width="12.140625" style="174" customWidth="1"/>
    <col min="12035" max="12035" width="9.140625" style="174"/>
    <col min="12036" max="12036" width="9.85546875" style="174" bestFit="1" customWidth="1"/>
    <col min="12037" max="12037" width="10.28515625" style="174" bestFit="1" customWidth="1"/>
    <col min="12038" max="12045" width="9.140625" style="174"/>
    <col min="12046" max="12048" width="10" style="174" customWidth="1"/>
    <col min="12049" max="12049" width="13.5703125" style="174" customWidth="1"/>
    <col min="12050" max="12052" width="15.140625" style="174" customWidth="1"/>
    <col min="12053" max="12288" width="9.140625" style="174"/>
    <col min="12289" max="12289" width="22.85546875" style="174" customWidth="1"/>
    <col min="12290" max="12290" width="12.140625" style="174" customWidth="1"/>
    <col min="12291" max="12291" width="9.140625" style="174"/>
    <col min="12292" max="12292" width="9.85546875" style="174" bestFit="1" customWidth="1"/>
    <col min="12293" max="12293" width="10.28515625" style="174" bestFit="1" customWidth="1"/>
    <col min="12294" max="12301" width="9.140625" style="174"/>
    <col min="12302" max="12304" width="10" style="174" customWidth="1"/>
    <col min="12305" max="12305" width="13.5703125" style="174" customWidth="1"/>
    <col min="12306" max="12308" width="15.140625" style="174" customWidth="1"/>
    <col min="12309" max="12544" width="9.140625" style="174"/>
    <col min="12545" max="12545" width="22.85546875" style="174" customWidth="1"/>
    <col min="12546" max="12546" width="12.140625" style="174" customWidth="1"/>
    <col min="12547" max="12547" width="9.140625" style="174"/>
    <col min="12548" max="12548" width="9.85546875" style="174" bestFit="1" customWidth="1"/>
    <col min="12549" max="12549" width="10.28515625" style="174" bestFit="1" customWidth="1"/>
    <col min="12550" max="12557" width="9.140625" style="174"/>
    <col min="12558" max="12560" width="10" style="174" customWidth="1"/>
    <col min="12561" max="12561" width="13.5703125" style="174" customWidth="1"/>
    <col min="12562" max="12564" width="15.140625" style="174" customWidth="1"/>
    <col min="12565" max="12800" width="9.140625" style="174"/>
    <col min="12801" max="12801" width="22.85546875" style="174" customWidth="1"/>
    <col min="12802" max="12802" width="12.140625" style="174" customWidth="1"/>
    <col min="12803" max="12803" width="9.140625" style="174"/>
    <col min="12804" max="12804" width="9.85546875" style="174" bestFit="1" customWidth="1"/>
    <col min="12805" max="12805" width="10.28515625" style="174" bestFit="1" customWidth="1"/>
    <col min="12806" max="12813" width="9.140625" style="174"/>
    <col min="12814" max="12816" width="10" style="174" customWidth="1"/>
    <col min="12817" max="12817" width="13.5703125" style="174" customWidth="1"/>
    <col min="12818" max="12820" width="15.140625" style="174" customWidth="1"/>
    <col min="12821" max="13056" width="9.140625" style="174"/>
    <col min="13057" max="13057" width="22.85546875" style="174" customWidth="1"/>
    <col min="13058" max="13058" width="12.140625" style="174" customWidth="1"/>
    <col min="13059" max="13059" width="9.140625" style="174"/>
    <col min="13060" max="13060" width="9.85546875" style="174" bestFit="1" customWidth="1"/>
    <col min="13061" max="13061" width="10.28515625" style="174" bestFit="1" customWidth="1"/>
    <col min="13062" max="13069" width="9.140625" style="174"/>
    <col min="13070" max="13072" width="10" style="174" customWidth="1"/>
    <col min="13073" max="13073" width="13.5703125" style="174" customWidth="1"/>
    <col min="13074" max="13076" width="15.140625" style="174" customWidth="1"/>
    <col min="13077" max="13312" width="9.140625" style="174"/>
    <col min="13313" max="13313" width="22.85546875" style="174" customWidth="1"/>
    <col min="13314" max="13314" width="12.140625" style="174" customWidth="1"/>
    <col min="13315" max="13315" width="9.140625" style="174"/>
    <col min="13316" max="13316" width="9.85546875" style="174" bestFit="1" customWidth="1"/>
    <col min="13317" max="13317" width="10.28515625" style="174" bestFit="1" customWidth="1"/>
    <col min="13318" max="13325" width="9.140625" style="174"/>
    <col min="13326" max="13328" width="10" style="174" customWidth="1"/>
    <col min="13329" max="13329" width="13.5703125" style="174" customWidth="1"/>
    <col min="13330" max="13332" width="15.140625" style="174" customWidth="1"/>
    <col min="13333" max="13568" width="9.140625" style="174"/>
    <col min="13569" max="13569" width="22.85546875" style="174" customWidth="1"/>
    <col min="13570" max="13570" width="12.140625" style="174" customWidth="1"/>
    <col min="13571" max="13571" width="9.140625" style="174"/>
    <col min="13572" max="13572" width="9.85546875" style="174" bestFit="1" customWidth="1"/>
    <col min="13573" max="13573" width="10.28515625" style="174" bestFit="1" customWidth="1"/>
    <col min="13574" max="13581" width="9.140625" style="174"/>
    <col min="13582" max="13584" width="10" style="174" customWidth="1"/>
    <col min="13585" max="13585" width="13.5703125" style="174" customWidth="1"/>
    <col min="13586" max="13588" width="15.140625" style="174" customWidth="1"/>
    <col min="13589" max="13824" width="9.140625" style="174"/>
    <col min="13825" max="13825" width="22.85546875" style="174" customWidth="1"/>
    <col min="13826" max="13826" width="12.140625" style="174" customWidth="1"/>
    <col min="13827" max="13827" width="9.140625" style="174"/>
    <col min="13828" max="13828" width="9.85546875" style="174" bestFit="1" customWidth="1"/>
    <col min="13829" max="13829" width="10.28515625" style="174" bestFit="1" customWidth="1"/>
    <col min="13830" max="13837" width="9.140625" style="174"/>
    <col min="13838" max="13840" width="10" style="174" customWidth="1"/>
    <col min="13841" max="13841" width="13.5703125" style="174" customWidth="1"/>
    <col min="13842" max="13844" width="15.140625" style="174" customWidth="1"/>
    <col min="13845" max="14080" width="9.140625" style="174"/>
    <col min="14081" max="14081" width="22.85546875" style="174" customWidth="1"/>
    <col min="14082" max="14082" width="12.140625" style="174" customWidth="1"/>
    <col min="14083" max="14083" width="9.140625" style="174"/>
    <col min="14084" max="14084" width="9.85546875" style="174" bestFit="1" customWidth="1"/>
    <col min="14085" max="14085" width="10.28515625" style="174" bestFit="1" customWidth="1"/>
    <col min="14086" max="14093" width="9.140625" style="174"/>
    <col min="14094" max="14096" width="10" style="174" customWidth="1"/>
    <col min="14097" max="14097" width="13.5703125" style="174" customWidth="1"/>
    <col min="14098" max="14100" width="15.140625" style="174" customWidth="1"/>
    <col min="14101" max="14336" width="9.140625" style="174"/>
    <col min="14337" max="14337" width="22.85546875" style="174" customWidth="1"/>
    <col min="14338" max="14338" width="12.140625" style="174" customWidth="1"/>
    <col min="14339" max="14339" width="9.140625" style="174"/>
    <col min="14340" max="14340" width="9.85546875" style="174" bestFit="1" customWidth="1"/>
    <col min="14341" max="14341" width="10.28515625" style="174" bestFit="1" customWidth="1"/>
    <col min="14342" max="14349" width="9.140625" style="174"/>
    <col min="14350" max="14352" width="10" style="174" customWidth="1"/>
    <col min="14353" max="14353" width="13.5703125" style="174" customWidth="1"/>
    <col min="14354" max="14356" width="15.140625" style="174" customWidth="1"/>
    <col min="14357" max="14592" width="9.140625" style="174"/>
    <col min="14593" max="14593" width="22.85546875" style="174" customWidth="1"/>
    <col min="14594" max="14594" width="12.140625" style="174" customWidth="1"/>
    <col min="14595" max="14595" width="9.140625" style="174"/>
    <col min="14596" max="14596" width="9.85546875" style="174" bestFit="1" customWidth="1"/>
    <col min="14597" max="14597" width="10.28515625" style="174" bestFit="1" customWidth="1"/>
    <col min="14598" max="14605" width="9.140625" style="174"/>
    <col min="14606" max="14608" width="10" style="174" customWidth="1"/>
    <col min="14609" max="14609" width="13.5703125" style="174" customWidth="1"/>
    <col min="14610" max="14612" width="15.140625" style="174" customWidth="1"/>
    <col min="14613" max="14848" width="9.140625" style="174"/>
    <col min="14849" max="14849" width="22.85546875" style="174" customWidth="1"/>
    <col min="14850" max="14850" width="12.140625" style="174" customWidth="1"/>
    <col min="14851" max="14851" width="9.140625" style="174"/>
    <col min="14852" max="14852" width="9.85546875" style="174" bestFit="1" customWidth="1"/>
    <col min="14853" max="14853" width="10.28515625" style="174" bestFit="1" customWidth="1"/>
    <col min="14854" max="14861" width="9.140625" style="174"/>
    <col min="14862" max="14864" width="10" style="174" customWidth="1"/>
    <col min="14865" max="14865" width="13.5703125" style="174" customWidth="1"/>
    <col min="14866" max="14868" width="15.140625" style="174" customWidth="1"/>
    <col min="14869" max="15104" width="9.140625" style="174"/>
    <col min="15105" max="15105" width="22.85546875" style="174" customWidth="1"/>
    <col min="15106" max="15106" width="12.140625" style="174" customWidth="1"/>
    <col min="15107" max="15107" width="9.140625" style="174"/>
    <col min="15108" max="15108" width="9.85546875" style="174" bestFit="1" customWidth="1"/>
    <col min="15109" max="15109" width="10.28515625" style="174" bestFit="1" customWidth="1"/>
    <col min="15110" max="15117" width="9.140625" style="174"/>
    <col min="15118" max="15120" width="10" style="174" customWidth="1"/>
    <col min="15121" max="15121" width="13.5703125" style="174" customWidth="1"/>
    <col min="15122" max="15124" width="15.140625" style="174" customWidth="1"/>
    <col min="15125" max="15360" width="9.140625" style="174"/>
    <col min="15361" max="15361" width="22.85546875" style="174" customWidth="1"/>
    <col min="15362" max="15362" width="12.140625" style="174" customWidth="1"/>
    <col min="15363" max="15363" width="9.140625" style="174"/>
    <col min="15364" max="15364" width="9.85546875" style="174" bestFit="1" customWidth="1"/>
    <col min="15365" max="15365" width="10.28515625" style="174" bestFit="1" customWidth="1"/>
    <col min="15366" max="15373" width="9.140625" style="174"/>
    <col min="15374" max="15376" width="10" style="174" customWidth="1"/>
    <col min="15377" max="15377" width="13.5703125" style="174" customWidth="1"/>
    <col min="15378" max="15380" width="15.140625" style="174" customWidth="1"/>
    <col min="15381" max="15616" width="9.140625" style="174"/>
    <col min="15617" max="15617" width="22.85546875" style="174" customWidth="1"/>
    <col min="15618" max="15618" width="12.140625" style="174" customWidth="1"/>
    <col min="15619" max="15619" width="9.140625" style="174"/>
    <col min="15620" max="15620" width="9.85546875" style="174" bestFit="1" customWidth="1"/>
    <col min="15621" max="15621" width="10.28515625" style="174" bestFit="1" customWidth="1"/>
    <col min="15622" max="15629" width="9.140625" style="174"/>
    <col min="15630" max="15632" width="10" style="174" customWidth="1"/>
    <col min="15633" max="15633" width="13.5703125" style="174" customWidth="1"/>
    <col min="15634" max="15636" width="15.140625" style="174" customWidth="1"/>
    <col min="15637" max="15872" width="9.140625" style="174"/>
    <col min="15873" max="15873" width="22.85546875" style="174" customWidth="1"/>
    <col min="15874" max="15874" width="12.140625" style="174" customWidth="1"/>
    <col min="15875" max="15875" width="9.140625" style="174"/>
    <col min="15876" max="15876" width="9.85546875" style="174" bestFit="1" customWidth="1"/>
    <col min="15877" max="15877" width="10.28515625" style="174" bestFit="1" customWidth="1"/>
    <col min="15878" max="15885" width="9.140625" style="174"/>
    <col min="15886" max="15888" width="10" style="174" customWidth="1"/>
    <col min="15889" max="15889" width="13.5703125" style="174" customWidth="1"/>
    <col min="15890" max="15892" width="15.140625" style="174" customWidth="1"/>
    <col min="15893" max="16128" width="9.140625" style="174"/>
    <col min="16129" max="16129" width="22.85546875" style="174" customWidth="1"/>
    <col min="16130" max="16130" width="12.140625" style="174" customWidth="1"/>
    <col min="16131" max="16131" width="9.140625" style="174"/>
    <col min="16132" max="16132" width="9.85546875" style="174" bestFit="1" customWidth="1"/>
    <col min="16133" max="16133" width="10.28515625" style="174" bestFit="1" customWidth="1"/>
    <col min="16134" max="16141" width="9.140625" style="174"/>
    <col min="16142" max="16144" width="10" style="174" customWidth="1"/>
    <col min="16145" max="16145" width="13.5703125" style="174" customWidth="1"/>
    <col min="16146" max="16148" width="15.140625" style="174" customWidth="1"/>
    <col min="16149" max="16384" width="9.140625" style="174"/>
  </cols>
  <sheetData>
    <row r="1" spans="1:20" x14ac:dyDescent="0.2">
      <c r="A1" s="171" t="s">
        <v>366</v>
      </c>
      <c r="B1" s="172"/>
      <c r="C1" s="172"/>
      <c r="D1" s="172"/>
      <c r="E1" s="172"/>
      <c r="F1" s="172"/>
      <c r="G1" s="172"/>
      <c r="H1" s="172"/>
      <c r="I1" s="172"/>
      <c r="J1" s="172"/>
      <c r="K1" s="172"/>
      <c r="L1" s="172"/>
      <c r="M1" s="172"/>
      <c r="N1" s="172"/>
      <c r="O1" s="172"/>
      <c r="P1" s="172"/>
      <c r="Q1" s="172"/>
      <c r="R1" s="172"/>
      <c r="S1" s="172"/>
      <c r="T1" s="173"/>
    </row>
    <row r="2" spans="1:20" ht="25.5" customHeight="1" x14ac:dyDescent="0.2">
      <c r="A2" s="175"/>
      <c r="B2" s="68" t="s">
        <v>79</v>
      </c>
      <c r="C2" s="213" t="s">
        <v>82</v>
      </c>
      <c r="D2" s="176" t="s">
        <v>83</v>
      </c>
      <c r="E2" s="176" t="s">
        <v>84</v>
      </c>
      <c r="F2" s="176" t="s">
        <v>85</v>
      </c>
      <c r="G2" s="176" t="s">
        <v>86</v>
      </c>
      <c r="H2" s="176" t="s">
        <v>87</v>
      </c>
      <c r="I2" s="176" t="s">
        <v>88</v>
      </c>
      <c r="J2" s="176" t="s">
        <v>89</v>
      </c>
      <c r="K2" s="176" t="s">
        <v>90</v>
      </c>
      <c r="L2" s="176" t="s">
        <v>91</v>
      </c>
      <c r="M2" s="176" t="s">
        <v>92</v>
      </c>
      <c r="N2" s="177" t="s">
        <v>93</v>
      </c>
      <c r="O2" s="177" t="s">
        <v>94</v>
      </c>
      <c r="P2" s="177" t="s">
        <v>96</v>
      </c>
      <c r="Q2" s="214" t="s">
        <v>325</v>
      </c>
      <c r="R2" s="418" t="s">
        <v>498</v>
      </c>
      <c r="S2" s="419"/>
      <c r="T2" s="422"/>
    </row>
    <row r="3" spans="1:20" ht="25.5" x14ac:dyDescent="0.2">
      <c r="A3" s="178"/>
      <c r="B3" s="68" t="s">
        <v>326</v>
      </c>
      <c r="C3" s="215"/>
      <c r="D3" s="181"/>
      <c r="E3" s="181"/>
      <c r="F3" s="181"/>
      <c r="G3" s="181"/>
      <c r="H3" s="181"/>
      <c r="I3" s="181"/>
      <c r="J3" s="181"/>
      <c r="K3" s="181"/>
      <c r="L3" s="181"/>
      <c r="M3" s="181"/>
      <c r="N3" s="216"/>
      <c r="O3" s="217"/>
      <c r="P3" s="218"/>
      <c r="Q3" s="219"/>
      <c r="R3" s="69" t="s">
        <v>327</v>
      </c>
      <c r="S3" s="69" t="s">
        <v>63</v>
      </c>
      <c r="T3" s="69" t="s">
        <v>328</v>
      </c>
    </row>
    <row r="4" spans="1:20" x14ac:dyDescent="0.2">
      <c r="A4" s="164"/>
      <c r="B4" s="162"/>
      <c r="C4" s="420" t="s">
        <v>13</v>
      </c>
      <c r="D4" s="421"/>
      <c r="E4" s="421"/>
      <c r="F4" s="421"/>
      <c r="G4" s="421"/>
      <c r="H4" s="421"/>
      <c r="I4" s="421"/>
      <c r="J4" s="421"/>
      <c r="K4" s="421"/>
      <c r="L4" s="421"/>
      <c r="M4" s="421"/>
      <c r="N4" s="424"/>
      <c r="O4" s="220"/>
      <c r="P4" s="220"/>
      <c r="Q4" s="220"/>
      <c r="R4" s="221"/>
      <c r="S4" s="221"/>
      <c r="T4" s="221"/>
    </row>
    <row r="5" spans="1:20" x14ac:dyDescent="0.2">
      <c r="A5" s="167" t="s">
        <v>15</v>
      </c>
      <c r="B5" s="233">
        <v>5020</v>
      </c>
      <c r="C5" s="184">
        <v>14246</v>
      </c>
      <c r="D5" s="71">
        <v>19238</v>
      </c>
      <c r="E5" s="185">
        <v>0</v>
      </c>
      <c r="F5" s="71">
        <v>1238</v>
      </c>
      <c r="G5" s="71">
        <v>827</v>
      </c>
      <c r="H5" s="71">
        <v>413</v>
      </c>
      <c r="I5" s="71">
        <v>0</v>
      </c>
      <c r="J5" s="71">
        <v>196</v>
      </c>
      <c r="K5" s="71">
        <v>104</v>
      </c>
      <c r="L5" s="185">
        <v>232</v>
      </c>
      <c r="M5" s="185">
        <v>103</v>
      </c>
      <c r="N5" s="71">
        <v>9166</v>
      </c>
      <c r="O5" s="183">
        <v>2858</v>
      </c>
      <c r="P5" s="183"/>
      <c r="Q5" s="183">
        <v>738</v>
      </c>
      <c r="R5" s="190">
        <f>SUM(C5:Q5)</f>
        <v>49359</v>
      </c>
      <c r="S5" s="187">
        <v>55534</v>
      </c>
      <c r="T5" s="188">
        <f>S5-R5</f>
        <v>6175</v>
      </c>
    </row>
    <row r="6" spans="1:20" x14ac:dyDescent="0.2">
      <c r="A6" s="167" t="s">
        <v>16</v>
      </c>
      <c r="B6" s="233">
        <v>25113</v>
      </c>
      <c r="C6" s="184">
        <v>0</v>
      </c>
      <c r="D6" s="71">
        <v>59582</v>
      </c>
      <c r="E6" s="185">
        <v>23509</v>
      </c>
      <c r="F6" s="71">
        <v>0</v>
      </c>
      <c r="G6" s="71">
        <v>0</v>
      </c>
      <c r="H6" s="71">
        <v>0</v>
      </c>
      <c r="I6" s="71">
        <v>0</v>
      </c>
      <c r="J6" s="71">
        <v>0</v>
      </c>
      <c r="K6" s="71">
        <v>0</v>
      </c>
      <c r="L6" s="185">
        <v>0</v>
      </c>
      <c r="M6" s="185">
        <v>0</v>
      </c>
      <c r="N6" s="71">
        <v>20958</v>
      </c>
      <c r="O6" s="183"/>
      <c r="P6" s="183"/>
      <c r="Q6" s="183">
        <v>3144</v>
      </c>
      <c r="R6" s="190">
        <f t="shared" ref="R6:R44" si="0">SUM(C6:Q6)</f>
        <v>107193</v>
      </c>
      <c r="S6" s="187">
        <v>107194</v>
      </c>
      <c r="T6" s="188">
        <f t="shared" ref="T6:T44" si="1">S6-R6</f>
        <v>1</v>
      </c>
    </row>
    <row r="7" spans="1:20" x14ac:dyDescent="0.2">
      <c r="A7" s="167" t="s">
        <v>17</v>
      </c>
      <c r="B7" s="233">
        <v>0</v>
      </c>
      <c r="C7" s="184">
        <v>0</v>
      </c>
      <c r="D7" s="71">
        <v>0</v>
      </c>
      <c r="E7" s="185">
        <v>2122</v>
      </c>
      <c r="F7" s="71">
        <v>0</v>
      </c>
      <c r="G7" s="71">
        <v>0</v>
      </c>
      <c r="H7" s="71">
        <v>0</v>
      </c>
      <c r="I7" s="71">
        <v>0</v>
      </c>
      <c r="J7" s="71">
        <v>0</v>
      </c>
      <c r="K7" s="71">
        <v>51</v>
      </c>
      <c r="L7" s="185">
        <v>0</v>
      </c>
      <c r="M7" s="185">
        <v>0</v>
      </c>
      <c r="N7" s="71">
        <v>0</v>
      </c>
      <c r="O7" s="183"/>
      <c r="P7" s="183"/>
      <c r="Q7" s="183"/>
      <c r="R7" s="190">
        <f t="shared" si="0"/>
        <v>2173</v>
      </c>
      <c r="S7" s="187">
        <v>6371</v>
      </c>
      <c r="T7" s="188">
        <f t="shared" si="1"/>
        <v>4198</v>
      </c>
    </row>
    <row r="8" spans="1:20" x14ac:dyDescent="0.2">
      <c r="A8" s="167" t="s">
        <v>18</v>
      </c>
      <c r="B8" s="233">
        <v>0</v>
      </c>
      <c r="C8" s="184">
        <v>0</v>
      </c>
      <c r="D8" s="71">
        <v>0</v>
      </c>
      <c r="E8" s="185">
        <v>0</v>
      </c>
      <c r="F8" s="71">
        <v>0</v>
      </c>
      <c r="G8" s="71">
        <v>0</v>
      </c>
      <c r="H8" s="71">
        <v>0</v>
      </c>
      <c r="I8" s="71">
        <v>0</v>
      </c>
      <c r="J8" s="71">
        <v>0</v>
      </c>
      <c r="K8" s="71">
        <v>0</v>
      </c>
      <c r="L8" s="185">
        <v>0</v>
      </c>
      <c r="M8" s="185">
        <v>12598</v>
      </c>
      <c r="N8" s="71">
        <v>0</v>
      </c>
      <c r="O8" s="183">
        <v>1193</v>
      </c>
      <c r="P8" s="183"/>
      <c r="Q8" s="183"/>
      <c r="R8" s="190">
        <f t="shared" si="0"/>
        <v>13791</v>
      </c>
      <c r="S8" s="187">
        <v>14208</v>
      </c>
      <c r="T8" s="188">
        <f t="shared" si="1"/>
        <v>417</v>
      </c>
    </row>
    <row r="9" spans="1:20" x14ac:dyDescent="0.2">
      <c r="A9" s="167" t="s">
        <v>19</v>
      </c>
      <c r="B9" s="233">
        <v>9284</v>
      </c>
      <c r="C9" s="184">
        <v>272</v>
      </c>
      <c r="D9" s="71">
        <v>0</v>
      </c>
      <c r="E9" s="185">
        <v>0</v>
      </c>
      <c r="F9" s="71">
        <v>5435</v>
      </c>
      <c r="G9" s="71">
        <v>0</v>
      </c>
      <c r="H9" s="71">
        <v>0</v>
      </c>
      <c r="I9" s="71">
        <v>733</v>
      </c>
      <c r="J9" s="71">
        <v>0</v>
      </c>
      <c r="K9" s="71">
        <v>984</v>
      </c>
      <c r="L9" s="185">
        <v>0</v>
      </c>
      <c r="M9" s="185">
        <v>0</v>
      </c>
      <c r="N9" s="71">
        <v>0</v>
      </c>
      <c r="O9" s="183"/>
      <c r="P9" s="183">
        <v>785</v>
      </c>
      <c r="Q9" s="183"/>
      <c r="R9" s="190">
        <f t="shared" si="0"/>
        <v>8209</v>
      </c>
      <c r="S9" s="187">
        <v>10331</v>
      </c>
      <c r="T9" s="188">
        <f t="shared" si="1"/>
        <v>2122</v>
      </c>
    </row>
    <row r="10" spans="1:20" x14ac:dyDescent="0.2">
      <c r="A10" s="167" t="s">
        <v>20</v>
      </c>
      <c r="B10" s="233">
        <v>79789</v>
      </c>
      <c r="C10" s="184">
        <v>2913</v>
      </c>
      <c r="D10" s="71">
        <v>48718</v>
      </c>
      <c r="E10" s="185">
        <v>29487</v>
      </c>
      <c r="F10" s="71">
        <v>39145</v>
      </c>
      <c r="G10" s="71">
        <v>0</v>
      </c>
      <c r="H10" s="71">
        <v>0</v>
      </c>
      <c r="I10" s="71">
        <v>0</v>
      </c>
      <c r="J10" s="71">
        <v>0</v>
      </c>
      <c r="K10" s="71">
        <v>0</v>
      </c>
      <c r="L10" s="185">
        <v>0</v>
      </c>
      <c r="M10" s="185">
        <v>0</v>
      </c>
      <c r="N10" s="71">
        <v>13361</v>
      </c>
      <c r="O10" s="183">
        <v>15648</v>
      </c>
      <c r="P10" s="183"/>
      <c r="Q10" s="183">
        <v>5482</v>
      </c>
      <c r="R10" s="190">
        <f t="shared" si="0"/>
        <v>154754</v>
      </c>
      <c r="S10" s="187">
        <v>187268</v>
      </c>
      <c r="T10" s="188">
        <f t="shared" si="1"/>
        <v>32514</v>
      </c>
    </row>
    <row r="11" spans="1:20" x14ac:dyDescent="0.2">
      <c r="A11" s="167" t="s">
        <v>21</v>
      </c>
      <c r="B11" s="233">
        <v>165</v>
      </c>
      <c r="C11" s="184">
        <v>1046</v>
      </c>
      <c r="D11" s="71">
        <v>2953</v>
      </c>
      <c r="E11" s="185">
        <v>2554</v>
      </c>
      <c r="F11" s="71">
        <v>2598</v>
      </c>
      <c r="G11" s="71">
        <v>1538</v>
      </c>
      <c r="H11" s="71">
        <v>2078</v>
      </c>
      <c r="I11" s="71">
        <v>2887</v>
      </c>
      <c r="J11" s="71">
        <v>1522</v>
      </c>
      <c r="K11" s="71">
        <v>424</v>
      </c>
      <c r="L11" s="185">
        <v>2358</v>
      </c>
      <c r="M11" s="185">
        <v>3131</v>
      </c>
      <c r="N11" s="71">
        <v>3017</v>
      </c>
      <c r="O11" s="183">
        <v>2259</v>
      </c>
      <c r="P11" s="183">
        <v>587</v>
      </c>
      <c r="Q11" s="183">
        <v>903</v>
      </c>
      <c r="R11" s="190">
        <f t="shared" si="0"/>
        <v>29855</v>
      </c>
      <c r="S11" s="187">
        <v>30995</v>
      </c>
      <c r="T11" s="188">
        <f t="shared" si="1"/>
        <v>1140</v>
      </c>
    </row>
    <row r="12" spans="1:20" x14ac:dyDescent="0.2">
      <c r="A12" s="167" t="s">
        <v>22</v>
      </c>
      <c r="B12" s="233">
        <v>0</v>
      </c>
      <c r="C12" s="184">
        <v>0</v>
      </c>
      <c r="D12" s="71">
        <v>0</v>
      </c>
      <c r="E12" s="185">
        <v>0</v>
      </c>
      <c r="F12" s="71">
        <v>0</v>
      </c>
      <c r="G12" s="71">
        <v>0</v>
      </c>
      <c r="H12" s="71">
        <v>0</v>
      </c>
      <c r="I12" s="71">
        <v>0</v>
      </c>
      <c r="J12" s="71">
        <v>0</v>
      </c>
      <c r="K12" s="71">
        <v>0</v>
      </c>
      <c r="L12" s="185">
        <v>0</v>
      </c>
      <c r="M12" s="185">
        <v>0</v>
      </c>
      <c r="N12" s="71">
        <v>0</v>
      </c>
      <c r="O12" s="183"/>
      <c r="P12" s="183"/>
      <c r="Q12" s="183"/>
      <c r="R12" s="190">
        <f t="shared" si="0"/>
        <v>0</v>
      </c>
      <c r="S12" s="187">
        <v>0</v>
      </c>
      <c r="T12" s="188">
        <f t="shared" si="1"/>
        <v>0</v>
      </c>
    </row>
    <row r="13" spans="1:20" x14ac:dyDescent="0.2">
      <c r="A13" s="167" t="s">
        <v>23</v>
      </c>
      <c r="B13" s="233">
        <v>0</v>
      </c>
      <c r="C13" s="184">
        <v>0</v>
      </c>
      <c r="D13" s="71">
        <v>0</v>
      </c>
      <c r="E13" s="185">
        <v>0</v>
      </c>
      <c r="F13" s="71">
        <v>0</v>
      </c>
      <c r="G13" s="71">
        <v>0</v>
      </c>
      <c r="H13" s="71">
        <v>15796</v>
      </c>
      <c r="I13" s="71">
        <v>0</v>
      </c>
      <c r="J13" s="71">
        <v>0</v>
      </c>
      <c r="K13" s="71">
        <v>0</v>
      </c>
      <c r="L13" s="185">
        <v>26</v>
      </c>
      <c r="M13" s="185">
        <v>0</v>
      </c>
      <c r="N13" s="71">
        <v>0</v>
      </c>
      <c r="O13" s="183">
        <v>2981</v>
      </c>
      <c r="P13" s="183">
        <v>568</v>
      </c>
      <c r="Q13" s="183"/>
      <c r="R13" s="190">
        <f t="shared" si="0"/>
        <v>19371</v>
      </c>
      <c r="S13" s="187">
        <v>19371</v>
      </c>
      <c r="T13" s="188">
        <f t="shared" si="1"/>
        <v>0</v>
      </c>
    </row>
    <row r="14" spans="1:20" x14ac:dyDescent="0.2">
      <c r="A14" s="167" t="s">
        <v>24</v>
      </c>
      <c r="B14" s="233">
        <v>0</v>
      </c>
      <c r="C14" s="184">
        <v>0</v>
      </c>
      <c r="D14" s="71">
        <v>0</v>
      </c>
      <c r="E14" s="185">
        <v>0</v>
      </c>
      <c r="F14" s="71">
        <v>0</v>
      </c>
      <c r="G14" s="71">
        <v>0</v>
      </c>
      <c r="H14" s="71">
        <v>0</v>
      </c>
      <c r="I14" s="71">
        <v>0</v>
      </c>
      <c r="J14" s="71">
        <v>0</v>
      </c>
      <c r="K14" s="71">
        <v>0</v>
      </c>
      <c r="L14" s="185">
        <v>0</v>
      </c>
      <c r="M14" s="185">
        <v>0</v>
      </c>
      <c r="N14" s="71">
        <v>0</v>
      </c>
      <c r="O14" s="183"/>
      <c r="P14" s="183"/>
      <c r="Q14" s="183"/>
      <c r="R14" s="190">
        <f t="shared" si="0"/>
        <v>0</v>
      </c>
      <c r="S14" s="187">
        <v>0</v>
      </c>
      <c r="T14" s="188">
        <f t="shared" si="1"/>
        <v>0</v>
      </c>
    </row>
    <row r="15" spans="1:20" x14ac:dyDescent="0.2">
      <c r="A15" s="167" t="s">
        <v>25</v>
      </c>
      <c r="B15" s="233">
        <v>0</v>
      </c>
      <c r="C15" s="184">
        <v>0</v>
      </c>
      <c r="D15" s="71">
        <v>0</v>
      </c>
      <c r="E15" s="185">
        <v>0</v>
      </c>
      <c r="F15" s="71">
        <v>306</v>
      </c>
      <c r="G15" s="71">
        <v>15884</v>
      </c>
      <c r="H15" s="71">
        <v>85528</v>
      </c>
      <c r="I15" s="71">
        <v>7635</v>
      </c>
      <c r="J15" s="71">
        <v>33419</v>
      </c>
      <c r="K15" s="71">
        <v>22437</v>
      </c>
      <c r="L15" s="185">
        <v>17863</v>
      </c>
      <c r="M15" s="185">
        <v>339</v>
      </c>
      <c r="N15" s="71">
        <v>16613</v>
      </c>
      <c r="O15" s="183">
        <v>12444</v>
      </c>
      <c r="P15" s="183"/>
      <c r="Q15" s="183"/>
      <c r="R15" s="190">
        <f t="shared" si="0"/>
        <v>212468</v>
      </c>
      <c r="S15" s="187">
        <v>227303</v>
      </c>
      <c r="T15" s="188">
        <f t="shared" si="1"/>
        <v>14835</v>
      </c>
    </row>
    <row r="16" spans="1:20" x14ac:dyDescent="0.2">
      <c r="A16" s="167" t="s">
        <v>26</v>
      </c>
      <c r="B16" s="233">
        <v>0</v>
      </c>
      <c r="C16" s="184">
        <v>43</v>
      </c>
      <c r="D16" s="71">
        <v>0</v>
      </c>
      <c r="E16" s="185">
        <v>11376</v>
      </c>
      <c r="F16" s="71">
        <v>83</v>
      </c>
      <c r="G16" s="71">
        <v>0</v>
      </c>
      <c r="H16" s="71">
        <v>3</v>
      </c>
      <c r="I16" s="71">
        <v>0</v>
      </c>
      <c r="J16" s="71">
        <v>0</v>
      </c>
      <c r="K16" s="71">
        <v>0</v>
      </c>
      <c r="L16" s="185">
        <v>0</v>
      </c>
      <c r="M16" s="185">
        <v>0</v>
      </c>
      <c r="N16" s="71">
        <v>21</v>
      </c>
      <c r="O16" s="183">
        <v>2264</v>
      </c>
      <c r="P16" s="183"/>
      <c r="Q16" s="183"/>
      <c r="R16" s="190">
        <f t="shared" si="0"/>
        <v>13790</v>
      </c>
      <c r="S16" s="187">
        <v>14208</v>
      </c>
      <c r="T16" s="188">
        <f t="shared" si="1"/>
        <v>418</v>
      </c>
    </row>
    <row r="17" spans="1:20" x14ac:dyDescent="0.2">
      <c r="A17" s="167" t="s">
        <v>27</v>
      </c>
      <c r="B17" s="233">
        <v>0</v>
      </c>
      <c r="C17" s="184">
        <v>0</v>
      </c>
      <c r="D17" s="71">
        <v>15245</v>
      </c>
      <c r="E17" s="185">
        <v>0</v>
      </c>
      <c r="F17" s="71">
        <v>0</v>
      </c>
      <c r="G17" s="71">
        <v>0</v>
      </c>
      <c r="H17" s="71">
        <v>12134</v>
      </c>
      <c r="I17" s="71">
        <v>0</v>
      </c>
      <c r="J17" s="71">
        <v>0</v>
      </c>
      <c r="K17" s="71">
        <v>0</v>
      </c>
      <c r="L17" s="185">
        <v>2396</v>
      </c>
      <c r="M17" s="185">
        <v>0</v>
      </c>
      <c r="N17" s="71">
        <v>0</v>
      </c>
      <c r="O17" s="183"/>
      <c r="P17" s="183"/>
      <c r="Q17" s="183">
        <v>3804</v>
      </c>
      <c r="R17" s="190">
        <f t="shared" si="0"/>
        <v>33579</v>
      </c>
      <c r="S17" s="187">
        <v>33579</v>
      </c>
      <c r="T17" s="188">
        <f t="shared" si="1"/>
        <v>0</v>
      </c>
    </row>
    <row r="18" spans="1:20" x14ac:dyDescent="0.2">
      <c r="A18" s="167" t="s">
        <v>78</v>
      </c>
      <c r="B18" s="233">
        <v>0</v>
      </c>
      <c r="C18" s="184">
        <v>16834</v>
      </c>
      <c r="D18" s="71">
        <v>0</v>
      </c>
      <c r="E18" s="185">
        <v>0</v>
      </c>
      <c r="F18" s="71">
        <v>0</v>
      </c>
      <c r="G18" s="71">
        <v>0</v>
      </c>
      <c r="H18" s="71">
        <v>0</v>
      </c>
      <c r="I18" s="71">
        <v>0</v>
      </c>
      <c r="J18" s="71">
        <v>0</v>
      </c>
      <c r="K18" s="71">
        <v>0</v>
      </c>
      <c r="L18" s="185">
        <v>0</v>
      </c>
      <c r="M18" s="185">
        <v>0</v>
      </c>
      <c r="N18" s="71">
        <v>0</v>
      </c>
      <c r="O18" s="183">
        <v>3209</v>
      </c>
      <c r="P18" s="183">
        <v>606</v>
      </c>
      <c r="Q18" s="183"/>
      <c r="R18" s="190">
        <f t="shared" si="0"/>
        <v>20649</v>
      </c>
      <c r="S18" s="187">
        <v>20664</v>
      </c>
      <c r="T18" s="188">
        <f t="shared" si="1"/>
        <v>15</v>
      </c>
    </row>
    <row r="19" spans="1:20" x14ac:dyDescent="0.2">
      <c r="A19" s="167" t="s">
        <v>28</v>
      </c>
      <c r="B19" s="233">
        <v>6900</v>
      </c>
      <c r="C19" s="184">
        <v>5234</v>
      </c>
      <c r="D19" s="71">
        <v>0</v>
      </c>
      <c r="E19" s="185">
        <v>4243</v>
      </c>
      <c r="F19" s="71">
        <v>0</v>
      </c>
      <c r="G19" s="71">
        <v>0</v>
      </c>
      <c r="H19" s="71">
        <v>0</v>
      </c>
      <c r="I19" s="71">
        <v>0</v>
      </c>
      <c r="J19" s="71">
        <v>0</v>
      </c>
      <c r="K19" s="71">
        <v>0</v>
      </c>
      <c r="L19" s="185">
        <v>0</v>
      </c>
      <c r="M19" s="185">
        <v>0</v>
      </c>
      <c r="N19" s="71">
        <v>0</v>
      </c>
      <c r="O19" s="183">
        <v>1482</v>
      </c>
      <c r="P19" s="183"/>
      <c r="Q19" s="183"/>
      <c r="R19" s="190">
        <f t="shared" si="0"/>
        <v>10959</v>
      </c>
      <c r="S19" s="187">
        <v>11623</v>
      </c>
      <c r="T19" s="188">
        <f t="shared" si="1"/>
        <v>664</v>
      </c>
    </row>
    <row r="20" spans="1:20" x14ac:dyDescent="0.2">
      <c r="A20" s="167" t="s">
        <v>29</v>
      </c>
      <c r="B20" s="233">
        <v>0</v>
      </c>
      <c r="C20" s="184">
        <v>0</v>
      </c>
      <c r="D20" s="71">
        <v>0</v>
      </c>
      <c r="E20" s="185">
        <v>0</v>
      </c>
      <c r="F20" s="71">
        <v>0</v>
      </c>
      <c r="G20" s="71">
        <v>0</v>
      </c>
      <c r="H20" s="71">
        <v>0</v>
      </c>
      <c r="I20" s="71">
        <v>0</v>
      </c>
      <c r="J20" s="71">
        <v>0</v>
      </c>
      <c r="K20" s="71">
        <v>0</v>
      </c>
      <c r="L20" s="185">
        <v>0</v>
      </c>
      <c r="M20" s="185">
        <v>0</v>
      </c>
      <c r="N20" s="71">
        <v>0</v>
      </c>
      <c r="O20" s="183"/>
      <c r="P20" s="183"/>
      <c r="Q20" s="183"/>
      <c r="R20" s="190">
        <f t="shared" si="0"/>
        <v>0</v>
      </c>
      <c r="S20" s="187">
        <v>0</v>
      </c>
      <c r="T20" s="188">
        <f t="shared" si="1"/>
        <v>0</v>
      </c>
    </row>
    <row r="21" spans="1:20" x14ac:dyDescent="0.2">
      <c r="A21" s="167" t="s">
        <v>30</v>
      </c>
      <c r="B21" s="233">
        <v>0</v>
      </c>
      <c r="C21" s="184">
        <v>0</v>
      </c>
      <c r="D21" s="71">
        <v>0</v>
      </c>
      <c r="E21" s="185">
        <v>0</v>
      </c>
      <c r="F21" s="71">
        <v>0</v>
      </c>
      <c r="G21" s="71">
        <v>31823</v>
      </c>
      <c r="H21" s="71">
        <v>10519</v>
      </c>
      <c r="I21" s="71">
        <v>0</v>
      </c>
      <c r="J21" s="71">
        <v>0</v>
      </c>
      <c r="K21" s="71">
        <v>7315</v>
      </c>
      <c r="L21" s="185">
        <v>0</v>
      </c>
      <c r="M21" s="185">
        <v>3734</v>
      </c>
      <c r="N21" s="71">
        <v>6782</v>
      </c>
      <c r="O21" s="183"/>
      <c r="P21" s="183"/>
      <c r="Q21" s="183">
        <v>1177</v>
      </c>
      <c r="R21" s="190">
        <f t="shared" si="0"/>
        <v>61350</v>
      </c>
      <c r="S21" s="187">
        <v>61992</v>
      </c>
      <c r="T21" s="188">
        <f t="shared" si="1"/>
        <v>642</v>
      </c>
    </row>
    <row r="22" spans="1:20" x14ac:dyDescent="0.2">
      <c r="A22" s="167" t="s">
        <v>31</v>
      </c>
      <c r="B22" s="233">
        <v>0</v>
      </c>
      <c r="C22" s="184">
        <v>0</v>
      </c>
      <c r="D22" s="71">
        <v>12636</v>
      </c>
      <c r="E22" s="185">
        <v>0</v>
      </c>
      <c r="F22" s="71">
        <v>0</v>
      </c>
      <c r="G22" s="71">
        <v>0</v>
      </c>
      <c r="H22" s="71">
        <v>0</v>
      </c>
      <c r="I22" s="71">
        <v>0</v>
      </c>
      <c r="J22" s="71">
        <v>0</v>
      </c>
      <c r="K22" s="71">
        <v>0</v>
      </c>
      <c r="L22" s="185">
        <v>0</v>
      </c>
      <c r="M22" s="185">
        <v>0</v>
      </c>
      <c r="N22" s="71">
        <v>0</v>
      </c>
      <c r="O22" s="183"/>
      <c r="P22" s="183"/>
      <c r="Q22" s="183"/>
      <c r="R22" s="190">
        <f t="shared" si="0"/>
        <v>12636</v>
      </c>
      <c r="S22" s="187">
        <v>15498</v>
      </c>
      <c r="T22" s="188">
        <f t="shared" si="1"/>
        <v>2862</v>
      </c>
    </row>
    <row r="23" spans="1:20" x14ac:dyDescent="0.2">
      <c r="A23" s="167" t="s">
        <v>32</v>
      </c>
      <c r="B23" s="233">
        <v>0</v>
      </c>
      <c r="C23" s="184">
        <v>0</v>
      </c>
      <c r="D23" s="71">
        <v>0</v>
      </c>
      <c r="E23" s="185">
        <v>0</v>
      </c>
      <c r="F23" s="71">
        <v>0</v>
      </c>
      <c r="G23" s="71">
        <v>0</v>
      </c>
      <c r="H23" s="71">
        <v>0</v>
      </c>
      <c r="I23" s="71">
        <v>0</v>
      </c>
      <c r="J23" s="71">
        <v>0</v>
      </c>
      <c r="K23" s="71">
        <v>0</v>
      </c>
      <c r="L23" s="185">
        <v>0</v>
      </c>
      <c r="M23" s="185">
        <v>0</v>
      </c>
      <c r="N23" s="71">
        <v>0</v>
      </c>
      <c r="O23" s="183"/>
      <c r="P23" s="183"/>
      <c r="Q23" s="183"/>
      <c r="R23" s="190">
        <f t="shared" si="0"/>
        <v>0</v>
      </c>
      <c r="S23" s="187">
        <v>0</v>
      </c>
      <c r="T23" s="188">
        <f t="shared" si="1"/>
        <v>0</v>
      </c>
    </row>
    <row r="24" spans="1:20" x14ac:dyDescent="0.2">
      <c r="A24" s="167" t="s">
        <v>33</v>
      </c>
      <c r="B24" s="233">
        <v>0</v>
      </c>
      <c r="C24" s="184">
        <v>0</v>
      </c>
      <c r="D24" s="71">
        <v>0</v>
      </c>
      <c r="E24" s="185">
        <v>0</v>
      </c>
      <c r="F24" s="71">
        <v>0</v>
      </c>
      <c r="G24" s="71">
        <v>0</v>
      </c>
      <c r="H24" s="71">
        <v>0</v>
      </c>
      <c r="I24" s="71">
        <v>10530</v>
      </c>
      <c r="J24" s="71">
        <v>0</v>
      </c>
      <c r="K24" s="71">
        <v>0</v>
      </c>
      <c r="L24" s="185">
        <v>0</v>
      </c>
      <c r="M24" s="185">
        <v>0</v>
      </c>
      <c r="N24" s="71">
        <v>155</v>
      </c>
      <c r="O24" s="183"/>
      <c r="P24" s="183"/>
      <c r="Q24" s="183"/>
      <c r="R24" s="190">
        <f t="shared" si="0"/>
        <v>10685</v>
      </c>
      <c r="S24" s="187">
        <v>12914</v>
      </c>
      <c r="T24" s="188">
        <f t="shared" si="1"/>
        <v>2229</v>
      </c>
    </row>
    <row r="25" spans="1:20" x14ac:dyDescent="0.2">
      <c r="A25" s="167" t="s">
        <v>34</v>
      </c>
      <c r="B25" s="233">
        <v>83</v>
      </c>
      <c r="C25" s="184">
        <v>0</v>
      </c>
      <c r="D25" s="71">
        <v>0</v>
      </c>
      <c r="E25" s="185">
        <v>0</v>
      </c>
      <c r="F25" s="71">
        <v>0</v>
      </c>
      <c r="G25" s="71">
        <v>0</v>
      </c>
      <c r="H25" s="71">
        <v>0</v>
      </c>
      <c r="I25" s="71">
        <v>104</v>
      </c>
      <c r="J25" s="71">
        <v>105</v>
      </c>
      <c r="K25" s="71">
        <v>166</v>
      </c>
      <c r="L25" s="185">
        <v>0</v>
      </c>
      <c r="M25" s="185">
        <v>167</v>
      </c>
      <c r="N25" s="71">
        <v>1229</v>
      </c>
      <c r="O25" s="183">
        <v>224</v>
      </c>
      <c r="P25" s="183"/>
      <c r="Q25" s="183"/>
      <c r="R25" s="190">
        <f t="shared" si="0"/>
        <v>1995</v>
      </c>
      <c r="S25" s="187">
        <v>10331</v>
      </c>
      <c r="T25" s="188">
        <f t="shared" si="1"/>
        <v>8336</v>
      </c>
    </row>
    <row r="26" spans="1:20" x14ac:dyDescent="0.2">
      <c r="A26" s="167" t="s">
        <v>35</v>
      </c>
      <c r="B26" s="233">
        <v>0</v>
      </c>
      <c r="C26" s="184">
        <v>0</v>
      </c>
      <c r="D26" s="71">
        <v>0</v>
      </c>
      <c r="E26" s="185">
        <v>0</v>
      </c>
      <c r="F26" s="71">
        <v>0</v>
      </c>
      <c r="G26" s="71">
        <v>0</v>
      </c>
      <c r="H26" s="71">
        <v>0</v>
      </c>
      <c r="I26" s="71">
        <v>0</v>
      </c>
      <c r="J26" s="71">
        <v>6295</v>
      </c>
      <c r="K26" s="71">
        <v>0</v>
      </c>
      <c r="L26" s="185">
        <v>0</v>
      </c>
      <c r="M26" s="185">
        <v>0</v>
      </c>
      <c r="N26" s="71">
        <v>0</v>
      </c>
      <c r="O26" s="183"/>
      <c r="P26" s="183"/>
      <c r="Q26" s="183"/>
      <c r="R26" s="190">
        <f t="shared" si="0"/>
        <v>6295</v>
      </c>
      <c r="S26" s="187">
        <v>13791</v>
      </c>
      <c r="T26" s="188">
        <f t="shared" si="1"/>
        <v>7496</v>
      </c>
    </row>
    <row r="27" spans="1:20" x14ac:dyDescent="0.2">
      <c r="A27" s="167" t="s">
        <v>36</v>
      </c>
      <c r="B27" s="233">
        <v>0</v>
      </c>
      <c r="C27" s="184">
        <v>0</v>
      </c>
      <c r="D27" s="71">
        <v>0</v>
      </c>
      <c r="E27" s="185">
        <v>0</v>
      </c>
      <c r="F27" s="71">
        <v>0</v>
      </c>
      <c r="G27" s="71">
        <v>0</v>
      </c>
      <c r="H27" s="71">
        <v>0</v>
      </c>
      <c r="I27" s="71">
        <v>0</v>
      </c>
      <c r="J27" s="71">
        <v>0</v>
      </c>
      <c r="K27" s="71">
        <v>0</v>
      </c>
      <c r="L27" s="185">
        <v>0</v>
      </c>
      <c r="M27" s="185">
        <v>0</v>
      </c>
      <c r="N27" s="71">
        <v>0</v>
      </c>
      <c r="O27" s="183"/>
      <c r="P27" s="183"/>
      <c r="Q27" s="183"/>
      <c r="R27" s="190">
        <f t="shared" si="0"/>
        <v>0</v>
      </c>
      <c r="S27" s="187">
        <v>0</v>
      </c>
      <c r="T27" s="188">
        <f t="shared" si="1"/>
        <v>0</v>
      </c>
    </row>
    <row r="28" spans="1:20" x14ac:dyDescent="0.2">
      <c r="A28" s="167" t="s">
        <v>37</v>
      </c>
      <c r="B28" s="233">
        <v>1498</v>
      </c>
      <c r="C28" s="184">
        <v>0</v>
      </c>
      <c r="D28" s="71">
        <v>5233</v>
      </c>
      <c r="E28" s="185">
        <v>211</v>
      </c>
      <c r="F28" s="71">
        <v>400</v>
      </c>
      <c r="G28" s="71">
        <v>506</v>
      </c>
      <c r="H28" s="71">
        <v>1651</v>
      </c>
      <c r="I28" s="71">
        <v>543</v>
      </c>
      <c r="J28" s="71">
        <v>655</v>
      </c>
      <c r="K28" s="71">
        <v>0</v>
      </c>
      <c r="L28" s="185">
        <v>0</v>
      </c>
      <c r="M28" s="185">
        <v>0</v>
      </c>
      <c r="N28" s="71">
        <v>0</v>
      </c>
      <c r="O28" s="183"/>
      <c r="P28" s="183">
        <v>611</v>
      </c>
      <c r="Q28" s="183">
        <v>42</v>
      </c>
      <c r="R28" s="190">
        <f t="shared" si="0"/>
        <v>9852</v>
      </c>
      <c r="S28" s="187">
        <v>12914</v>
      </c>
      <c r="T28" s="188">
        <f t="shared" si="1"/>
        <v>3062</v>
      </c>
    </row>
    <row r="29" spans="1:20" x14ac:dyDescent="0.2">
      <c r="A29" s="167" t="s">
        <v>38</v>
      </c>
      <c r="B29" s="233">
        <v>4027</v>
      </c>
      <c r="C29" s="184">
        <v>0</v>
      </c>
      <c r="D29" s="71">
        <v>0</v>
      </c>
      <c r="E29" s="185">
        <v>0</v>
      </c>
      <c r="F29" s="71">
        <v>1093</v>
      </c>
      <c r="G29" s="71">
        <v>132</v>
      </c>
      <c r="H29" s="71">
        <v>970</v>
      </c>
      <c r="I29" s="71">
        <v>1026</v>
      </c>
      <c r="J29" s="71">
        <v>2014</v>
      </c>
      <c r="K29" s="71">
        <v>639</v>
      </c>
      <c r="L29" s="185">
        <v>1320</v>
      </c>
      <c r="M29" s="185">
        <v>809</v>
      </c>
      <c r="N29" s="71">
        <v>964</v>
      </c>
      <c r="O29" s="183">
        <v>25</v>
      </c>
      <c r="P29" s="183">
        <v>941</v>
      </c>
      <c r="Q29" s="183">
        <v>409</v>
      </c>
      <c r="R29" s="190">
        <f t="shared" si="0"/>
        <v>10342</v>
      </c>
      <c r="S29" s="187">
        <v>15498</v>
      </c>
      <c r="T29" s="188">
        <f t="shared" si="1"/>
        <v>5156</v>
      </c>
    </row>
    <row r="30" spans="1:20" x14ac:dyDescent="0.2">
      <c r="A30" s="167" t="s">
        <v>329</v>
      </c>
      <c r="B30" s="233"/>
      <c r="C30" s="222">
        <v>0</v>
      </c>
      <c r="D30" s="71">
        <v>0</v>
      </c>
      <c r="E30" s="185">
        <v>0</v>
      </c>
      <c r="F30" s="71">
        <v>0</v>
      </c>
      <c r="G30" s="71">
        <v>0</v>
      </c>
      <c r="H30" s="71">
        <v>0</v>
      </c>
      <c r="I30" s="71">
        <v>0</v>
      </c>
      <c r="J30" s="71">
        <v>0</v>
      </c>
      <c r="K30" s="71">
        <v>0</v>
      </c>
      <c r="L30" s="185">
        <v>0</v>
      </c>
      <c r="M30" s="185">
        <v>0</v>
      </c>
      <c r="N30" s="71">
        <v>0</v>
      </c>
      <c r="O30" s="183"/>
      <c r="P30" s="183"/>
      <c r="Q30" s="183"/>
      <c r="R30" s="190">
        <f t="shared" si="0"/>
        <v>0</v>
      </c>
      <c r="S30" s="187">
        <v>7258</v>
      </c>
      <c r="T30" s="188">
        <f t="shared" si="1"/>
        <v>7258</v>
      </c>
    </row>
    <row r="31" spans="1:20" x14ac:dyDescent="0.2">
      <c r="A31" s="167" t="s">
        <v>39</v>
      </c>
      <c r="B31" s="233">
        <v>0</v>
      </c>
      <c r="C31" s="184">
        <v>13690</v>
      </c>
      <c r="D31" s="71">
        <v>0</v>
      </c>
      <c r="E31" s="185">
        <v>0</v>
      </c>
      <c r="F31" s="71">
        <v>0</v>
      </c>
      <c r="G31" s="71">
        <v>0</v>
      </c>
      <c r="H31" s="71">
        <v>0</v>
      </c>
      <c r="I31" s="71">
        <v>0</v>
      </c>
      <c r="J31" s="71">
        <v>0</v>
      </c>
      <c r="K31" s="71">
        <v>0</v>
      </c>
      <c r="L31" s="185">
        <v>0</v>
      </c>
      <c r="M31" s="185">
        <v>0</v>
      </c>
      <c r="N31" s="71">
        <v>2608</v>
      </c>
      <c r="O31" s="183"/>
      <c r="P31" s="183"/>
      <c r="Q31" s="183"/>
      <c r="R31" s="190">
        <f t="shared" si="0"/>
        <v>16298</v>
      </c>
      <c r="S31" s="187">
        <v>16792</v>
      </c>
      <c r="T31" s="188">
        <f t="shared" si="1"/>
        <v>494</v>
      </c>
    </row>
    <row r="32" spans="1:20" x14ac:dyDescent="0.2">
      <c r="A32" s="167" t="s">
        <v>40</v>
      </c>
      <c r="B32" s="233">
        <v>0</v>
      </c>
      <c r="C32" s="184">
        <v>0</v>
      </c>
      <c r="D32" s="71">
        <v>0</v>
      </c>
      <c r="E32" s="185">
        <v>0</v>
      </c>
      <c r="F32" s="71">
        <v>0</v>
      </c>
      <c r="G32" s="71">
        <v>19582</v>
      </c>
      <c r="H32" s="71">
        <v>0</v>
      </c>
      <c r="I32" s="71">
        <v>0</v>
      </c>
      <c r="J32" s="71">
        <v>2532</v>
      </c>
      <c r="K32" s="71">
        <v>0</v>
      </c>
      <c r="L32" s="185">
        <v>0</v>
      </c>
      <c r="M32" s="185">
        <v>1935</v>
      </c>
      <c r="N32" s="71">
        <v>2277</v>
      </c>
      <c r="O32" s="183"/>
      <c r="P32" s="183"/>
      <c r="Q32" s="183">
        <v>796</v>
      </c>
      <c r="R32" s="190">
        <f t="shared" si="0"/>
        <v>27122</v>
      </c>
      <c r="S32" s="187">
        <v>27122</v>
      </c>
      <c r="T32" s="188">
        <f t="shared" si="1"/>
        <v>0</v>
      </c>
    </row>
    <row r="33" spans="1:21" x14ac:dyDescent="0.2">
      <c r="A33" s="167" t="s">
        <v>41</v>
      </c>
      <c r="B33" s="233">
        <v>246</v>
      </c>
      <c r="C33" s="184">
        <v>0</v>
      </c>
      <c r="D33" s="71">
        <v>7399</v>
      </c>
      <c r="E33" s="185">
        <v>0</v>
      </c>
      <c r="F33" s="71">
        <v>184</v>
      </c>
      <c r="G33" s="71">
        <v>183</v>
      </c>
      <c r="H33" s="71">
        <v>123</v>
      </c>
      <c r="I33" s="71">
        <v>209</v>
      </c>
      <c r="J33" s="71">
        <v>147</v>
      </c>
      <c r="K33" s="71">
        <v>16088</v>
      </c>
      <c r="L33" s="185">
        <v>288</v>
      </c>
      <c r="M33" s="185">
        <v>5187</v>
      </c>
      <c r="N33" s="71">
        <v>209</v>
      </c>
      <c r="O33" s="183">
        <v>6048</v>
      </c>
      <c r="P33" s="183"/>
      <c r="Q33" s="183"/>
      <c r="R33" s="190">
        <f t="shared" si="0"/>
        <v>36065</v>
      </c>
      <c r="S33" s="187">
        <v>36354</v>
      </c>
      <c r="T33" s="188">
        <f t="shared" si="1"/>
        <v>289</v>
      </c>
    </row>
    <row r="34" spans="1:21" x14ac:dyDescent="0.2">
      <c r="A34" s="167" t="s">
        <v>42</v>
      </c>
      <c r="B34" s="233">
        <v>0</v>
      </c>
      <c r="C34" s="184">
        <v>0</v>
      </c>
      <c r="D34" s="71">
        <v>0</v>
      </c>
      <c r="E34" s="185">
        <v>0</v>
      </c>
      <c r="F34" s="71">
        <v>0</v>
      </c>
      <c r="G34" s="71">
        <v>0</v>
      </c>
      <c r="H34" s="71">
        <v>0</v>
      </c>
      <c r="I34" s="71">
        <v>0</v>
      </c>
      <c r="J34" s="71">
        <v>0</v>
      </c>
      <c r="K34" s="71">
        <v>0</v>
      </c>
      <c r="L34" s="185">
        <v>0</v>
      </c>
      <c r="M34" s="185">
        <v>0</v>
      </c>
      <c r="N34" s="71">
        <v>0</v>
      </c>
      <c r="O34" s="183"/>
      <c r="P34" s="183"/>
      <c r="Q34" s="183"/>
      <c r="R34" s="190">
        <f t="shared" si="0"/>
        <v>0</v>
      </c>
      <c r="S34" s="187">
        <v>0</v>
      </c>
      <c r="T34" s="188">
        <f t="shared" si="1"/>
        <v>0</v>
      </c>
    </row>
    <row r="35" spans="1:21" x14ac:dyDescent="0.2">
      <c r="A35" s="167" t="s">
        <v>43</v>
      </c>
      <c r="B35" s="233">
        <v>0</v>
      </c>
      <c r="C35" s="184">
        <v>0</v>
      </c>
      <c r="D35" s="71">
        <v>0</v>
      </c>
      <c r="E35" s="185">
        <v>1042</v>
      </c>
      <c r="F35" s="71">
        <v>2522</v>
      </c>
      <c r="G35" s="71">
        <v>1160</v>
      </c>
      <c r="H35" s="71">
        <v>1236</v>
      </c>
      <c r="I35" s="71">
        <v>212</v>
      </c>
      <c r="J35" s="71">
        <v>606</v>
      </c>
      <c r="K35" s="71">
        <v>43</v>
      </c>
      <c r="L35" s="185">
        <v>80</v>
      </c>
      <c r="M35" s="185">
        <v>0</v>
      </c>
      <c r="N35" s="71">
        <v>0</v>
      </c>
      <c r="O35" s="183"/>
      <c r="P35" s="183"/>
      <c r="Q35" s="183">
        <v>106</v>
      </c>
      <c r="R35" s="190">
        <f t="shared" si="0"/>
        <v>7007</v>
      </c>
      <c r="S35" s="187">
        <v>7258</v>
      </c>
      <c r="T35" s="188">
        <f t="shared" si="1"/>
        <v>251</v>
      </c>
    </row>
    <row r="36" spans="1:21" x14ac:dyDescent="0.2">
      <c r="A36" s="167" t="s">
        <v>44</v>
      </c>
      <c r="B36" s="233">
        <v>15786</v>
      </c>
      <c r="C36" s="184">
        <v>0</v>
      </c>
      <c r="D36" s="71">
        <v>271</v>
      </c>
      <c r="E36" s="185">
        <v>29463</v>
      </c>
      <c r="F36" s="71">
        <v>9865</v>
      </c>
      <c r="G36" s="71">
        <v>0</v>
      </c>
      <c r="H36" s="71">
        <v>41</v>
      </c>
      <c r="I36" s="71">
        <v>172</v>
      </c>
      <c r="J36" s="71">
        <v>541</v>
      </c>
      <c r="K36" s="71">
        <v>583</v>
      </c>
      <c r="L36" s="185">
        <v>209</v>
      </c>
      <c r="M36" s="185">
        <v>0</v>
      </c>
      <c r="N36" s="71">
        <v>4502</v>
      </c>
      <c r="O36" s="183">
        <v>5864</v>
      </c>
      <c r="P36" s="183">
        <v>104</v>
      </c>
      <c r="Q36" s="183">
        <v>527</v>
      </c>
      <c r="R36" s="190">
        <f t="shared" si="0"/>
        <v>52142</v>
      </c>
      <c r="S36" s="187">
        <v>52951</v>
      </c>
      <c r="T36" s="188">
        <f t="shared" si="1"/>
        <v>809</v>
      </c>
    </row>
    <row r="37" spans="1:21" x14ac:dyDescent="0.2">
      <c r="A37" s="167" t="s">
        <v>45</v>
      </c>
      <c r="B37" s="233">
        <v>7204</v>
      </c>
      <c r="C37" s="184">
        <v>0</v>
      </c>
      <c r="D37" s="71">
        <v>0</v>
      </c>
      <c r="E37" s="185">
        <v>0</v>
      </c>
      <c r="F37" s="71">
        <v>0</v>
      </c>
      <c r="G37" s="71">
        <v>0</v>
      </c>
      <c r="H37" s="71">
        <v>0</v>
      </c>
      <c r="I37" s="71">
        <v>34986</v>
      </c>
      <c r="J37" s="71">
        <v>36020</v>
      </c>
      <c r="K37" s="71">
        <v>0</v>
      </c>
      <c r="L37" s="185">
        <v>36022</v>
      </c>
      <c r="M37" s="185">
        <v>0</v>
      </c>
      <c r="N37" s="71">
        <v>8208</v>
      </c>
      <c r="O37" s="183"/>
      <c r="P37" s="183"/>
      <c r="Q37" s="183"/>
      <c r="R37" s="190">
        <f t="shared" si="0"/>
        <v>115236</v>
      </c>
      <c r="S37" s="187">
        <v>115236</v>
      </c>
      <c r="T37" s="188">
        <f t="shared" si="1"/>
        <v>0</v>
      </c>
    </row>
    <row r="38" spans="1:21" x14ac:dyDescent="0.2">
      <c r="A38" s="167" t="s">
        <v>46</v>
      </c>
      <c r="B38" s="233">
        <v>0</v>
      </c>
      <c r="C38" s="184">
        <v>0</v>
      </c>
      <c r="D38" s="71">
        <v>24220</v>
      </c>
      <c r="E38" s="185">
        <v>0</v>
      </c>
      <c r="F38" s="71">
        <v>0</v>
      </c>
      <c r="G38" s="71">
        <v>0</v>
      </c>
      <c r="H38" s="71">
        <v>0</v>
      </c>
      <c r="I38" s="71">
        <v>0</v>
      </c>
      <c r="J38" s="71">
        <v>0</v>
      </c>
      <c r="K38" s="71">
        <v>0</v>
      </c>
      <c r="L38" s="185">
        <v>0</v>
      </c>
      <c r="M38" s="185">
        <v>0</v>
      </c>
      <c r="N38" s="71">
        <v>0</v>
      </c>
      <c r="O38" s="183">
        <v>4613</v>
      </c>
      <c r="P38" s="183"/>
      <c r="Q38" s="183">
        <v>871</v>
      </c>
      <c r="R38" s="190">
        <f t="shared" si="0"/>
        <v>29704</v>
      </c>
      <c r="S38" s="187">
        <v>29704</v>
      </c>
      <c r="T38" s="188">
        <f t="shared" si="1"/>
        <v>0</v>
      </c>
    </row>
    <row r="39" spans="1:21" x14ac:dyDescent="0.2">
      <c r="A39" s="167" t="s">
        <v>47</v>
      </c>
      <c r="B39" s="233">
        <v>0</v>
      </c>
      <c r="C39" s="184">
        <v>0</v>
      </c>
      <c r="D39" s="71">
        <v>0</v>
      </c>
      <c r="E39" s="185">
        <v>0</v>
      </c>
      <c r="F39" s="71">
        <v>0</v>
      </c>
      <c r="G39" s="71">
        <v>0</v>
      </c>
      <c r="H39" s="71">
        <v>0</v>
      </c>
      <c r="I39" s="71">
        <v>0</v>
      </c>
      <c r="J39" s="71">
        <v>0</v>
      </c>
      <c r="K39" s="71">
        <v>0</v>
      </c>
      <c r="L39" s="185">
        <v>0</v>
      </c>
      <c r="M39" s="185">
        <v>0</v>
      </c>
      <c r="N39" s="71">
        <v>0</v>
      </c>
      <c r="O39" s="183"/>
      <c r="P39" s="183"/>
      <c r="Q39" s="183"/>
      <c r="R39" s="190">
        <f t="shared" si="0"/>
        <v>0</v>
      </c>
      <c r="S39" s="187">
        <v>0</v>
      </c>
      <c r="T39" s="188">
        <f t="shared" si="1"/>
        <v>0</v>
      </c>
    </row>
    <row r="40" spans="1:21" x14ac:dyDescent="0.2">
      <c r="A40" s="167" t="s">
        <v>49</v>
      </c>
      <c r="B40" s="233"/>
      <c r="C40" s="184">
        <v>0</v>
      </c>
      <c r="D40" s="71">
        <v>0</v>
      </c>
      <c r="E40" s="185">
        <v>0</v>
      </c>
      <c r="F40" s="71">
        <v>0</v>
      </c>
      <c r="G40" s="71">
        <v>0</v>
      </c>
      <c r="H40" s="71">
        <v>0</v>
      </c>
      <c r="I40" s="71">
        <v>0</v>
      </c>
      <c r="J40" s="71">
        <v>0</v>
      </c>
      <c r="K40" s="71">
        <v>0</v>
      </c>
      <c r="L40" s="185">
        <v>0</v>
      </c>
      <c r="M40" s="185">
        <v>0</v>
      </c>
      <c r="N40" s="71">
        <v>0</v>
      </c>
      <c r="O40" s="183"/>
      <c r="P40" s="183"/>
      <c r="Q40" s="183"/>
      <c r="R40" s="190">
        <f t="shared" si="0"/>
        <v>0</v>
      </c>
      <c r="S40" s="187">
        <v>0</v>
      </c>
      <c r="T40" s="188">
        <f t="shared" si="1"/>
        <v>0</v>
      </c>
    </row>
    <row r="41" spans="1:21" x14ac:dyDescent="0.2">
      <c r="A41" s="167" t="s">
        <v>50</v>
      </c>
      <c r="B41" s="233">
        <v>0</v>
      </c>
      <c r="C41" s="184">
        <v>0</v>
      </c>
      <c r="D41" s="71">
        <v>0</v>
      </c>
      <c r="E41" s="185">
        <v>0</v>
      </c>
      <c r="F41" s="71">
        <v>0</v>
      </c>
      <c r="G41" s="71">
        <v>0</v>
      </c>
      <c r="H41" s="71">
        <v>0</v>
      </c>
      <c r="I41" s="71">
        <v>0</v>
      </c>
      <c r="J41" s="71">
        <v>0</v>
      </c>
      <c r="K41" s="71">
        <v>3</v>
      </c>
      <c r="L41" s="185">
        <v>0</v>
      </c>
      <c r="M41" s="185">
        <v>0</v>
      </c>
      <c r="N41" s="71">
        <v>16032</v>
      </c>
      <c r="O41" s="183"/>
      <c r="P41" s="183"/>
      <c r="Q41" s="183"/>
      <c r="R41" s="190">
        <f t="shared" si="0"/>
        <v>16035</v>
      </c>
      <c r="S41" s="187">
        <v>16035</v>
      </c>
      <c r="T41" s="188">
        <f t="shared" si="1"/>
        <v>0</v>
      </c>
    </row>
    <row r="42" spans="1:21" x14ac:dyDescent="0.2">
      <c r="A42" s="167" t="s">
        <v>51</v>
      </c>
      <c r="B42" s="233">
        <v>0</v>
      </c>
      <c r="C42" s="184">
        <v>0</v>
      </c>
      <c r="D42" s="71">
        <v>0</v>
      </c>
      <c r="E42" s="185">
        <v>0</v>
      </c>
      <c r="F42" s="71">
        <v>0</v>
      </c>
      <c r="G42" s="71">
        <v>0</v>
      </c>
      <c r="H42" s="71">
        <v>0</v>
      </c>
      <c r="I42" s="71">
        <v>0</v>
      </c>
      <c r="J42" s="71">
        <v>0</v>
      </c>
      <c r="K42" s="71">
        <v>0</v>
      </c>
      <c r="L42" s="185">
        <v>0</v>
      </c>
      <c r="M42" s="185">
        <v>0</v>
      </c>
      <c r="N42" s="71">
        <v>0</v>
      </c>
      <c r="O42" s="183"/>
      <c r="P42" s="183"/>
      <c r="Q42" s="183"/>
      <c r="R42" s="190">
        <f t="shared" si="0"/>
        <v>0</v>
      </c>
      <c r="S42" s="187">
        <v>0</v>
      </c>
      <c r="T42" s="188">
        <f t="shared" si="1"/>
        <v>0</v>
      </c>
    </row>
    <row r="43" spans="1:21" x14ac:dyDescent="0.2">
      <c r="A43" s="167" t="s">
        <v>52</v>
      </c>
      <c r="B43" s="233">
        <v>0</v>
      </c>
      <c r="C43" s="184">
        <v>0</v>
      </c>
      <c r="D43" s="71">
        <v>0</v>
      </c>
      <c r="E43" s="185">
        <v>0</v>
      </c>
      <c r="F43" s="71">
        <v>0</v>
      </c>
      <c r="G43" s="71">
        <v>0</v>
      </c>
      <c r="H43" s="71">
        <v>0</v>
      </c>
      <c r="I43" s="71">
        <v>0</v>
      </c>
      <c r="J43" s="71">
        <v>0</v>
      </c>
      <c r="K43" s="71">
        <v>0</v>
      </c>
      <c r="L43" s="185">
        <v>0</v>
      </c>
      <c r="M43" s="185">
        <v>0</v>
      </c>
      <c r="N43" s="71">
        <v>0</v>
      </c>
      <c r="O43" s="183"/>
      <c r="P43" s="183"/>
      <c r="Q43" s="183"/>
      <c r="R43" s="190">
        <f t="shared" si="0"/>
        <v>0</v>
      </c>
      <c r="S43" s="187">
        <v>1500</v>
      </c>
      <c r="T43" s="188">
        <f t="shared" si="1"/>
        <v>1500</v>
      </c>
    </row>
    <row r="44" spans="1:21" x14ac:dyDescent="0.2">
      <c r="A44" s="167" t="s">
        <v>53</v>
      </c>
      <c r="B44" s="233">
        <v>0</v>
      </c>
      <c r="C44" s="223">
        <v>12636</v>
      </c>
      <c r="D44" s="71">
        <v>0</v>
      </c>
      <c r="E44" s="185">
        <v>0</v>
      </c>
      <c r="F44" s="71">
        <v>0</v>
      </c>
      <c r="G44" s="71">
        <v>0</v>
      </c>
      <c r="H44" s="71">
        <v>0</v>
      </c>
      <c r="I44" s="71">
        <v>0</v>
      </c>
      <c r="J44" s="71">
        <v>0</v>
      </c>
      <c r="K44" s="71">
        <v>0</v>
      </c>
      <c r="L44" s="185">
        <v>0</v>
      </c>
      <c r="M44" s="185">
        <v>0</v>
      </c>
      <c r="N44" s="71">
        <v>2406</v>
      </c>
      <c r="O44" s="183"/>
      <c r="P44" s="183"/>
      <c r="Q44" s="183"/>
      <c r="R44" s="190">
        <f t="shared" si="0"/>
        <v>15042</v>
      </c>
      <c r="S44" s="187">
        <v>15498</v>
      </c>
      <c r="T44" s="188">
        <f t="shared" si="1"/>
        <v>456</v>
      </c>
    </row>
    <row r="45" spans="1:21" x14ac:dyDescent="0.2">
      <c r="A45" s="182"/>
      <c r="B45" s="224"/>
      <c r="C45" s="225"/>
      <c r="D45" s="71"/>
      <c r="E45" s="71"/>
      <c r="F45" s="71"/>
      <c r="G45" s="71"/>
      <c r="H45" s="71"/>
      <c r="I45" s="71"/>
      <c r="J45" s="71"/>
      <c r="K45" s="71"/>
      <c r="L45" s="71"/>
      <c r="M45" s="226"/>
      <c r="N45" s="226"/>
      <c r="O45" s="224"/>
      <c r="P45" s="224"/>
      <c r="Q45" s="167"/>
      <c r="R45" s="166"/>
      <c r="S45" s="183"/>
      <c r="T45" s="188"/>
    </row>
    <row r="46" spans="1:21" x14ac:dyDescent="0.2">
      <c r="A46" s="201" t="s">
        <v>55</v>
      </c>
      <c r="B46" s="227">
        <f>SUM(B5:B44)</f>
        <v>155115</v>
      </c>
      <c r="C46" s="228">
        <f t="shared" ref="C46:R46" si="2">SUM(C5:C45)</f>
        <v>66914</v>
      </c>
      <c r="D46" s="229">
        <f t="shared" si="2"/>
        <v>195495</v>
      </c>
      <c r="E46" s="229">
        <f t="shared" si="2"/>
        <v>104007</v>
      </c>
      <c r="F46" s="229">
        <f t="shared" si="2"/>
        <v>62869</v>
      </c>
      <c r="G46" s="229">
        <f t="shared" si="2"/>
        <v>71635</v>
      </c>
      <c r="H46" s="229">
        <f t="shared" si="2"/>
        <v>130492</v>
      </c>
      <c r="I46" s="229">
        <f t="shared" si="2"/>
        <v>59037</v>
      </c>
      <c r="J46" s="229">
        <f t="shared" si="2"/>
        <v>84052</v>
      </c>
      <c r="K46" s="229">
        <f t="shared" si="2"/>
        <v>48837</v>
      </c>
      <c r="L46" s="229">
        <f t="shared" si="2"/>
        <v>60794</v>
      </c>
      <c r="M46" s="229">
        <f t="shared" si="2"/>
        <v>28003</v>
      </c>
      <c r="N46" s="229">
        <f t="shared" si="2"/>
        <v>108508</v>
      </c>
      <c r="O46" s="230">
        <f t="shared" si="2"/>
        <v>61112</v>
      </c>
      <c r="P46" s="230">
        <f t="shared" si="2"/>
        <v>4202</v>
      </c>
      <c r="Q46" s="230">
        <f t="shared" si="2"/>
        <v>17999</v>
      </c>
      <c r="R46" s="230">
        <f t="shared" si="2"/>
        <v>1103956</v>
      </c>
      <c r="S46" s="230">
        <f>SUM(S5:S44)</f>
        <v>1207295</v>
      </c>
      <c r="T46" s="230">
        <f>S46-R46</f>
        <v>103339</v>
      </c>
    </row>
    <row r="47" spans="1:21" ht="12.75" customHeight="1" x14ac:dyDescent="0.2">
      <c r="A47" s="173" t="s">
        <v>410</v>
      </c>
      <c r="B47" s="208"/>
      <c r="C47" s="208"/>
      <c r="D47" s="208"/>
      <c r="E47" s="208"/>
      <c r="F47" s="208"/>
      <c r="G47" s="208"/>
      <c r="H47" s="208"/>
      <c r="I47" s="208"/>
      <c r="J47" s="208"/>
      <c r="K47" s="208"/>
      <c r="L47" s="208"/>
      <c r="M47" s="208"/>
      <c r="N47" s="208"/>
      <c r="O47" s="209"/>
      <c r="P47" s="209"/>
      <c r="Q47" s="209"/>
      <c r="R47" s="210"/>
      <c r="S47" s="196"/>
      <c r="T47" s="196"/>
    </row>
    <row r="48" spans="1:21" s="279" customFormat="1" x14ac:dyDescent="0.2">
      <c r="A48" s="299" t="s">
        <v>442</v>
      </c>
      <c r="B48" s="363"/>
      <c r="C48" s="363"/>
      <c r="D48" s="363"/>
      <c r="E48" s="363"/>
      <c r="F48" s="363"/>
      <c r="G48" s="363"/>
      <c r="H48" s="363"/>
      <c r="I48" s="363"/>
      <c r="J48" s="363"/>
      <c r="K48" s="363"/>
      <c r="L48" s="363"/>
      <c r="M48" s="300"/>
      <c r="N48" s="300"/>
      <c r="O48" s="300"/>
      <c r="P48" s="364"/>
      <c r="Q48" s="365"/>
      <c r="U48" s="321"/>
    </row>
    <row r="49" spans="1:20" ht="12.75" customHeight="1" x14ac:dyDescent="0.2">
      <c r="A49" s="6" t="s">
        <v>424</v>
      </c>
      <c r="B49" s="211"/>
      <c r="C49" s="211"/>
      <c r="D49" s="211"/>
      <c r="E49" s="211"/>
      <c r="F49" s="211"/>
      <c r="G49" s="211"/>
      <c r="H49" s="211"/>
      <c r="I49" s="211"/>
      <c r="J49" s="211"/>
      <c r="K49" s="211"/>
      <c r="L49" s="211"/>
      <c r="M49" s="211"/>
      <c r="N49" s="211"/>
      <c r="O49" s="212"/>
      <c r="P49" s="212"/>
      <c r="Q49" s="212"/>
      <c r="R49" s="212"/>
      <c r="S49" s="212"/>
      <c r="T49" s="196"/>
    </row>
    <row r="50" spans="1:20" x14ac:dyDescent="0.2">
      <c r="A50" s="6" t="s">
        <v>330</v>
      </c>
      <c r="B50" s="70"/>
      <c r="C50" s="70"/>
      <c r="D50" s="70"/>
      <c r="E50" s="70"/>
      <c r="F50" s="71"/>
      <c r="G50" s="70"/>
      <c r="H50" s="70"/>
      <c r="I50" s="70"/>
      <c r="J50" s="70"/>
      <c r="K50" s="70"/>
      <c r="L50" s="70"/>
      <c r="M50" s="70"/>
      <c r="N50" s="70"/>
      <c r="O50" s="70"/>
      <c r="P50" s="70"/>
      <c r="Q50" s="70"/>
      <c r="R50" s="71"/>
      <c r="S50" s="71"/>
      <c r="T50" s="70"/>
    </row>
    <row r="51" spans="1:20" x14ac:dyDescent="0.2">
      <c r="A51" s="279" t="s">
        <v>389</v>
      </c>
      <c r="Q51" s="208"/>
    </row>
    <row r="52" spans="1:20" x14ac:dyDescent="0.2">
      <c r="Q52" s="70"/>
    </row>
    <row r="53" spans="1:20" x14ac:dyDescent="0.2">
      <c r="B53" s="265"/>
      <c r="C53" s="265"/>
      <c r="D53" s="265"/>
      <c r="E53" s="265"/>
      <c r="F53" s="265"/>
      <c r="G53" s="265"/>
      <c r="H53" s="265"/>
      <c r="I53" s="265"/>
      <c r="J53" s="265"/>
      <c r="K53" s="265"/>
      <c r="L53" s="265"/>
      <c r="M53" s="265"/>
      <c r="N53" s="265"/>
      <c r="O53" s="265"/>
      <c r="P53" s="265"/>
      <c r="Q53" s="265"/>
      <c r="R53" s="265"/>
      <c r="S53" s="265"/>
      <c r="T53" s="265"/>
    </row>
    <row r="55" spans="1:20" x14ac:dyDescent="0.2">
      <c r="A55" s="173"/>
    </row>
  </sheetData>
  <mergeCells count="2">
    <mergeCell ref="C4:N4"/>
    <mergeCell ref="R2:T2"/>
  </mergeCells>
  <phoneticPr fontId="18"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J51"/>
  <sheetViews>
    <sheetView zoomScale="60" zoomScaleNormal="60" zoomScaleSheetLayoutView="50" workbookViewId="0">
      <pane xSplit="1" ySplit="2" topLeftCell="B3"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2" width="16" style="6" customWidth="1"/>
    <col min="3" max="3" width="8.7109375" style="6" bestFit="1" customWidth="1"/>
    <col min="4" max="10" width="8" style="6" customWidth="1"/>
    <col min="11" max="11" width="8.7109375" style="6" bestFit="1" customWidth="1"/>
    <col min="12" max="14" width="8" style="6" customWidth="1"/>
    <col min="15" max="15" width="14.7109375" style="6" customWidth="1"/>
    <col min="16" max="16" width="9.42578125" style="6" customWidth="1"/>
    <col min="17" max="18" width="15.85546875" style="6" customWidth="1"/>
    <col min="19" max="19" width="12" style="6" customWidth="1"/>
    <col min="20" max="20" width="16.140625" style="6" bestFit="1" customWidth="1"/>
    <col min="21" max="21" width="13.140625" style="6" customWidth="1"/>
    <col min="22" max="22" width="11.42578125" style="6" customWidth="1"/>
    <col min="23" max="16384" width="9.140625" style="6"/>
  </cols>
  <sheetData>
    <row r="1" spans="1:36" s="2" customFormat="1" ht="12.75" customHeight="1" x14ac:dyDescent="0.2">
      <c r="A1" s="2" t="s">
        <v>429</v>
      </c>
      <c r="R1" s="73"/>
      <c r="T1" s="6"/>
      <c r="U1" s="6"/>
      <c r="V1" s="6"/>
      <c r="W1" s="6"/>
      <c r="X1" s="6"/>
      <c r="Y1" s="6"/>
      <c r="Z1" s="6"/>
      <c r="AA1" s="6"/>
      <c r="AB1" s="6"/>
      <c r="AC1" s="6"/>
      <c r="AD1" s="6"/>
      <c r="AE1" s="6"/>
      <c r="AF1" s="6"/>
      <c r="AG1" s="6"/>
      <c r="AH1" s="6"/>
      <c r="AI1" s="6"/>
      <c r="AJ1" s="6"/>
    </row>
    <row r="2" spans="1:36" ht="37.5" customHeight="1" x14ac:dyDescent="0.2">
      <c r="B2" s="327" t="s">
        <v>421</v>
      </c>
      <c r="C2" s="427" t="s">
        <v>79</v>
      </c>
      <c r="D2" s="428"/>
      <c r="E2" s="428"/>
      <c r="F2" s="428"/>
      <c r="G2" s="428"/>
      <c r="H2" s="428"/>
      <c r="I2" s="428"/>
      <c r="J2" s="428"/>
      <c r="K2" s="428"/>
      <c r="L2" s="428"/>
      <c r="M2" s="428"/>
      <c r="N2" s="428"/>
      <c r="O2" s="429"/>
      <c r="P2" s="425" t="s">
        <v>79</v>
      </c>
      <c r="Q2" s="426"/>
      <c r="R2" s="426"/>
      <c r="S2" s="426"/>
      <c r="T2" s="373" t="s">
        <v>423</v>
      </c>
    </row>
    <row r="3" spans="1:36" ht="38.25" x14ac:dyDescent="0.2">
      <c r="B3" s="161" t="s">
        <v>422</v>
      </c>
      <c r="C3" s="336">
        <v>43739</v>
      </c>
      <c r="D3" s="336">
        <v>43770</v>
      </c>
      <c r="E3" s="336">
        <v>43800</v>
      </c>
      <c r="F3" s="336">
        <v>43831</v>
      </c>
      <c r="G3" s="336">
        <v>43862</v>
      </c>
      <c r="H3" s="336">
        <v>43891</v>
      </c>
      <c r="I3" s="336">
        <v>43922</v>
      </c>
      <c r="J3" s="336">
        <v>43952</v>
      </c>
      <c r="K3" s="336">
        <v>43983</v>
      </c>
      <c r="L3" s="336">
        <v>44013</v>
      </c>
      <c r="M3" s="336">
        <v>44044</v>
      </c>
      <c r="N3" s="336">
        <v>44075</v>
      </c>
      <c r="O3" s="337" t="s">
        <v>426</v>
      </c>
      <c r="P3" s="338" t="s">
        <v>327</v>
      </c>
      <c r="Q3" s="339" t="s">
        <v>63</v>
      </c>
      <c r="R3" s="339" t="s">
        <v>135</v>
      </c>
      <c r="S3" s="340" t="s">
        <v>427</v>
      </c>
      <c r="T3" s="374"/>
    </row>
    <row r="4" spans="1:36" ht="12.75" customHeight="1" x14ac:dyDescent="0.2">
      <c r="A4" s="24"/>
      <c r="B4" s="330"/>
      <c r="C4" s="430" t="s">
        <v>13</v>
      </c>
      <c r="D4" s="431"/>
      <c r="E4" s="431"/>
      <c r="F4" s="431"/>
      <c r="G4" s="431"/>
      <c r="H4" s="431"/>
      <c r="I4" s="431"/>
      <c r="J4" s="431"/>
      <c r="K4" s="431"/>
      <c r="L4" s="431"/>
      <c r="M4" s="431"/>
      <c r="N4" s="431"/>
      <c r="O4" s="432"/>
      <c r="P4" s="332"/>
      <c r="Q4" s="24"/>
      <c r="R4" s="24"/>
      <c r="T4" s="333"/>
    </row>
    <row r="5" spans="1:36" ht="12.75" customHeight="1" x14ac:dyDescent="0.2">
      <c r="A5" s="6" t="s">
        <v>15</v>
      </c>
      <c r="B5" s="323"/>
      <c r="C5" s="328">
        <v>0</v>
      </c>
      <c r="D5" s="26">
        <v>26966</v>
      </c>
      <c r="E5" s="59">
        <v>0</v>
      </c>
      <c r="F5" s="59">
        <v>13739</v>
      </c>
      <c r="G5" s="59">
        <v>0</v>
      </c>
      <c r="H5" s="59">
        <v>3961</v>
      </c>
      <c r="I5" s="59">
        <v>0</v>
      </c>
      <c r="J5" s="59">
        <v>0</v>
      </c>
      <c r="K5" s="59">
        <v>0</v>
      </c>
      <c r="L5" s="59">
        <v>0</v>
      </c>
      <c r="M5" s="59">
        <v>17856</v>
      </c>
      <c r="N5" s="234">
        <v>0</v>
      </c>
      <c r="O5" s="331">
        <v>5020</v>
      </c>
      <c r="P5" s="61">
        <f>SUM(C5:O5)</f>
        <v>67542</v>
      </c>
      <c r="Q5" s="235">
        <v>68472</v>
      </c>
      <c r="R5" s="235">
        <f>Q5-P5</f>
        <v>930</v>
      </c>
      <c r="S5" s="334">
        <f>IF(P5=0,0,100*(P5/Q5))</f>
        <v>98.641780581843676</v>
      </c>
      <c r="T5" s="334">
        <f>B5+P5</f>
        <v>67542</v>
      </c>
      <c r="U5" s="26"/>
      <c r="V5" s="26"/>
    </row>
    <row r="6" spans="1:36" ht="12.75" customHeight="1" x14ac:dyDescent="0.2">
      <c r="A6" s="6" t="s">
        <v>75</v>
      </c>
      <c r="B6" s="323"/>
      <c r="C6" s="328">
        <v>50090</v>
      </c>
      <c r="D6" s="26">
        <v>37312</v>
      </c>
      <c r="E6" s="59">
        <v>0</v>
      </c>
      <c r="F6" s="59">
        <v>0</v>
      </c>
      <c r="G6" s="59">
        <v>0</v>
      </c>
      <c r="H6" s="59">
        <v>0</v>
      </c>
      <c r="I6" s="59">
        <v>0</v>
      </c>
      <c r="J6" s="59">
        <v>0</v>
      </c>
      <c r="K6" s="59">
        <v>0</v>
      </c>
      <c r="L6" s="59">
        <v>0</v>
      </c>
      <c r="M6" s="59">
        <v>0</v>
      </c>
      <c r="N6" s="234">
        <v>30369</v>
      </c>
      <c r="O6" s="331">
        <v>25113</v>
      </c>
      <c r="P6" s="61">
        <f t="shared" ref="P6:P44" si="0">SUM(C6:O6)</f>
        <v>142884</v>
      </c>
      <c r="Q6" s="235">
        <v>142885</v>
      </c>
      <c r="R6" s="235">
        <f t="shared" ref="R6:R44" si="1">Q6-P6</f>
        <v>1</v>
      </c>
      <c r="S6" s="334">
        <f t="shared" ref="S6:S44" si="2">IF(P6=0,0,100*(P6/Q6))</f>
        <v>99.999300136473394</v>
      </c>
      <c r="T6" s="334">
        <f t="shared" ref="T6:T44" si="3">B6+P6</f>
        <v>142884</v>
      </c>
      <c r="U6" s="26"/>
      <c r="V6" s="26"/>
    </row>
    <row r="7" spans="1:36" ht="12.75" customHeight="1" x14ac:dyDescent="0.2">
      <c r="A7" s="6" t="s">
        <v>17</v>
      </c>
      <c r="B7" s="323"/>
      <c r="C7" s="328">
        <v>0</v>
      </c>
      <c r="D7" s="26">
        <v>0</v>
      </c>
      <c r="E7" s="59">
        <v>0</v>
      </c>
      <c r="F7" s="59">
        <v>6053</v>
      </c>
      <c r="G7" s="59">
        <v>0</v>
      </c>
      <c r="H7" s="59">
        <v>0</v>
      </c>
      <c r="I7" s="59">
        <v>0</v>
      </c>
      <c r="J7" s="59">
        <v>0</v>
      </c>
      <c r="K7" s="59">
        <v>0</v>
      </c>
      <c r="L7" s="59">
        <v>3352</v>
      </c>
      <c r="M7" s="59">
        <v>0</v>
      </c>
      <c r="N7" s="234">
        <v>85</v>
      </c>
      <c r="O7" s="331">
        <v>0</v>
      </c>
      <c r="P7" s="61">
        <f t="shared" si="0"/>
        <v>9490</v>
      </c>
      <c r="Q7" s="235">
        <v>11146</v>
      </c>
      <c r="R7" s="235">
        <f t="shared" si="1"/>
        <v>1656</v>
      </c>
      <c r="S7" s="334">
        <f t="shared" si="2"/>
        <v>85.142652072492382</v>
      </c>
      <c r="T7" s="334">
        <f t="shared" si="3"/>
        <v>9490</v>
      </c>
      <c r="U7" s="26"/>
      <c r="V7" s="26"/>
    </row>
    <row r="8" spans="1:36" ht="14.25" x14ac:dyDescent="0.2">
      <c r="A8" s="6" t="s">
        <v>18</v>
      </c>
      <c r="B8" s="323"/>
      <c r="C8" s="328">
        <v>0</v>
      </c>
      <c r="D8" s="26">
        <v>0</v>
      </c>
      <c r="E8" s="59">
        <v>0</v>
      </c>
      <c r="F8" s="59">
        <v>0</v>
      </c>
      <c r="G8" s="59">
        <v>0</v>
      </c>
      <c r="H8" s="59">
        <v>105</v>
      </c>
      <c r="I8" s="59">
        <v>0</v>
      </c>
      <c r="J8" s="59">
        <v>0</v>
      </c>
      <c r="K8" s="59">
        <v>0</v>
      </c>
      <c r="L8" s="59">
        <v>17336</v>
      </c>
      <c r="M8" s="59">
        <v>0</v>
      </c>
      <c r="N8" s="234">
        <v>0</v>
      </c>
      <c r="O8" s="331">
        <v>0</v>
      </c>
      <c r="P8" s="61">
        <f t="shared" si="0"/>
        <v>17441</v>
      </c>
      <c r="Q8" s="235">
        <v>17517</v>
      </c>
      <c r="R8" s="235">
        <f t="shared" si="1"/>
        <v>76</v>
      </c>
      <c r="S8" s="334">
        <f t="shared" si="2"/>
        <v>99.56613575383912</v>
      </c>
      <c r="T8" s="334">
        <f t="shared" si="3"/>
        <v>17441</v>
      </c>
      <c r="U8" s="26"/>
      <c r="V8" s="26"/>
    </row>
    <row r="9" spans="1:36" ht="14.25" x14ac:dyDescent="0.2">
      <c r="A9" s="6" t="s">
        <v>19</v>
      </c>
      <c r="B9" s="323"/>
      <c r="C9" s="328">
        <v>394</v>
      </c>
      <c r="D9" s="26">
        <v>0</v>
      </c>
      <c r="E9" s="59">
        <v>0</v>
      </c>
      <c r="F9" s="59">
        <v>1603</v>
      </c>
      <c r="G9" s="59">
        <v>0</v>
      </c>
      <c r="H9" s="59">
        <v>0</v>
      </c>
      <c r="I9" s="59">
        <v>0</v>
      </c>
      <c r="J9" s="59">
        <v>0</v>
      </c>
      <c r="K9" s="59">
        <v>0</v>
      </c>
      <c r="L9" s="59">
        <v>0</v>
      </c>
      <c r="M9" s="59">
        <v>0</v>
      </c>
      <c r="N9" s="234">
        <v>691</v>
      </c>
      <c r="O9" s="331">
        <v>9284</v>
      </c>
      <c r="P9" s="61">
        <f t="shared" si="0"/>
        <v>11972</v>
      </c>
      <c r="Q9" s="235">
        <v>12738</v>
      </c>
      <c r="R9" s="235">
        <f t="shared" si="1"/>
        <v>766</v>
      </c>
      <c r="S9" s="334">
        <f t="shared" si="2"/>
        <v>93.986497095305381</v>
      </c>
      <c r="T9" s="334">
        <f t="shared" si="3"/>
        <v>11972</v>
      </c>
      <c r="U9" s="26"/>
      <c r="V9" s="26"/>
    </row>
    <row r="10" spans="1:36" ht="14.25" x14ac:dyDescent="0.2">
      <c r="A10" s="6" t="s">
        <v>20</v>
      </c>
      <c r="B10" s="323"/>
      <c r="C10" s="328">
        <v>31962</v>
      </c>
      <c r="D10" s="26">
        <v>37006</v>
      </c>
      <c r="E10" s="59">
        <v>34872</v>
      </c>
      <c r="F10" s="59">
        <v>33480</v>
      </c>
      <c r="G10" s="59">
        <v>0</v>
      </c>
      <c r="H10" s="59">
        <v>0</v>
      </c>
      <c r="I10" s="59">
        <v>26429</v>
      </c>
      <c r="J10" s="59">
        <v>24502</v>
      </c>
      <c r="K10" s="59">
        <v>732</v>
      </c>
      <c r="L10" s="59">
        <v>0</v>
      </c>
      <c r="M10" s="59">
        <v>0</v>
      </c>
      <c r="N10" s="234">
        <v>40272</v>
      </c>
      <c r="O10" s="331">
        <v>79789</v>
      </c>
      <c r="P10" s="61">
        <f t="shared" si="0"/>
        <v>309044</v>
      </c>
      <c r="Q10" s="235">
        <v>310894</v>
      </c>
      <c r="R10" s="235">
        <f t="shared" si="1"/>
        <v>1850</v>
      </c>
      <c r="S10" s="334">
        <f t="shared" si="2"/>
        <v>99.404941877295798</v>
      </c>
      <c r="T10" s="334">
        <f t="shared" si="3"/>
        <v>309044</v>
      </c>
      <c r="U10" s="26"/>
      <c r="V10" s="26"/>
    </row>
    <row r="11" spans="1:36" ht="14.25" x14ac:dyDescent="0.2">
      <c r="A11" s="6" t="s">
        <v>21</v>
      </c>
      <c r="B11" s="323"/>
      <c r="C11" s="328">
        <v>1006</v>
      </c>
      <c r="D11" s="26">
        <v>878</v>
      </c>
      <c r="E11" s="59">
        <v>2086</v>
      </c>
      <c r="F11" s="59">
        <v>2311</v>
      </c>
      <c r="G11" s="59">
        <v>1321</v>
      </c>
      <c r="H11" s="59">
        <v>855</v>
      </c>
      <c r="I11" s="59">
        <v>3336</v>
      </c>
      <c r="J11" s="59">
        <v>4432</v>
      </c>
      <c r="K11" s="59">
        <v>1833</v>
      </c>
      <c r="L11" s="59">
        <v>12207</v>
      </c>
      <c r="M11" s="59">
        <v>3126</v>
      </c>
      <c r="N11" s="234">
        <v>3198</v>
      </c>
      <c r="O11" s="331">
        <v>165</v>
      </c>
      <c r="P11" s="61">
        <f t="shared" si="0"/>
        <v>36754</v>
      </c>
      <c r="Q11" s="235">
        <v>38217</v>
      </c>
      <c r="R11" s="235">
        <f t="shared" si="1"/>
        <v>1463</v>
      </c>
      <c r="S11" s="334">
        <f t="shared" si="2"/>
        <v>96.17186069026873</v>
      </c>
      <c r="T11" s="334">
        <f t="shared" si="3"/>
        <v>36754</v>
      </c>
      <c r="U11" s="26"/>
      <c r="V11" s="26"/>
    </row>
    <row r="12" spans="1:36" ht="14.25" x14ac:dyDescent="0.2">
      <c r="A12" s="6" t="s">
        <v>22</v>
      </c>
      <c r="B12" s="323"/>
      <c r="C12" s="328">
        <v>0</v>
      </c>
      <c r="D12" s="26">
        <v>0</v>
      </c>
      <c r="E12" s="59">
        <v>0</v>
      </c>
      <c r="F12" s="59">
        <v>0</v>
      </c>
      <c r="G12" s="59">
        <v>0</v>
      </c>
      <c r="H12" s="59">
        <v>0</v>
      </c>
      <c r="I12" s="59">
        <v>0</v>
      </c>
      <c r="J12" s="59">
        <v>0</v>
      </c>
      <c r="K12" s="59">
        <v>0</v>
      </c>
      <c r="L12" s="59">
        <v>0</v>
      </c>
      <c r="M12" s="59">
        <v>0</v>
      </c>
      <c r="N12" s="234">
        <v>0</v>
      </c>
      <c r="O12" s="331">
        <v>0</v>
      </c>
      <c r="P12" s="61">
        <f t="shared" si="0"/>
        <v>0</v>
      </c>
      <c r="Q12" s="235">
        <v>0</v>
      </c>
      <c r="R12" s="235">
        <f t="shared" si="1"/>
        <v>0</v>
      </c>
      <c r="S12" s="334">
        <f t="shared" si="2"/>
        <v>0</v>
      </c>
      <c r="T12" s="334">
        <f t="shared" si="3"/>
        <v>0</v>
      </c>
      <c r="U12" s="26"/>
      <c r="V12" s="26"/>
    </row>
    <row r="13" spans="1:36" ht="14.25" x14ac:dyDescent="0.2">
      <c r="A13" s="6" t="s">
        <v>23</v>
      </c>
      <c r="B13" s="323"/>
      <c r="C13" s="328">
        <v>15796</v>
      </c>
      <c r="D13" s="26">
        <v>0</v>
      </c>
      <c r="E13" s="59">
        <v>0</v>
      </c>
      <c r="F13" s="59">
        <v>0</v>
      </c>
      <c r="G13" s="59">
        <v>0</v>
      </c>
      <c r="H13" s="59">
        <v>0</v>
      </c>
      <c r="I13" s="59">
        <v>0</v>
      </c>
      <c r="J13" s="59">
        <v>0</v>
      </c>
      <c r="K13" s="59">
        <v>0</v>
      </c>
      <c r="L13" s="59">
        <v>8088</v>
      </c>
      <c r="M13" s="59">
        <v>0</v>
      </c>
      <c r="N13" s="234">
        <v>0</v>
      </c>
      <c r="O13" s="331">
        <v>0</v>
      </c>
      <c r="P13" s="61">
        <f t="shared" si="0"/>
        <v>23884</v>
      </c>
      <c r="Q13" s="235">
        <v>23885</v>
      </c>
      <c r="R13" s="235">
        <f t="shared" si="1"/>
        <v>1</v>
      </c>
      <c r="S13" s="334">
        <f t="shared" si="2"/>
        <v>99.995813271927986</v>
      </c>
      <c r="T13" s="334">
        <f t="shared" si="3"/>
        <v>23884</v>
      </c>
      <c r="U13" s="26"/>
      <c r="V13" s="26"/>
    </row>
    <row r="14" spans="1:36" ht="14.25" x14ac:dyDescent="0.2">
      <c r="A14" s="6" t="s">
        <v>24</v>
      </c>
      <c r="B14" s="323"/>
      <c r="C14" s="328">
        <v>0</v>
      </c>
      <c r="D14" s="26">
        <v>0</v>
      </c>
      <c r="E14" s="59">
        <v>0</v>
      </c>
      <c r="F14" s="59">
        <v>0</v>
      </c>
      <c r="G14" s="59">
        <v>0</v>
      </c>
      <c r="H14" s="59">
        <v>0</v>
      </c>
      <c r="I14" s="59">
        <v>0</v>
      </c>
      <c r="J14" s="59">
        <v>0</v>
      </c>
      <c r="K14" s="59">
        <v>0</v>
      </c>
      <c r="L14" s="59">
        <v>0</v>
      </c>
      <c r="M14" s="59">
        <v>0</v>
      </c>
      <c r="N14" s="234">
        <v>0</v>
      </c>
      <c r="O14" s="331">
        <v>0</v>
      </c>
      <c r="P14" s="61">
        <f t="shared" si="0"/>
        <v>0</v>
      </c>
      <c r="Q14" s="235">
        <v>0</v>
      </c>
      <c r="R14" s="235">
        <f t="shared" si="1"/>
        <v>0</v>
      </c>
      <c r="S14" s="334">
        <f t="shared" si="2"/>
        <v>0</v>
      </c>
      <c r="T14" s="334">
        <f t="shared" si="3"/>
        <v>0</v>
      </c>
      <c r="U14" s="26"/>
      <c r="V14" s="26"/>
    </row>
    <row r="15" spans="1:36" ht="14.25" x14ac:dyDescent="0.2">
      <c r="A15" s="6" t="s">
        <v>25</v>
      </c>
      <c r="B15" s="323"/>
      <c r="C15" s="328">
        <v>0</v>
      </c>
      <c r="D15" s="26">
        <v>0</v>
      </c>
      <c r="E15" s="59">
        <v>0</v>
      </c>
      <c r="F15" s="59">
        <v>0</v>
      </c>
      <c r="G15" s="59">
        <v>21155</v>
      </c>
      <c r="H15" s="59">
        <v>74640</v>
      </c>
      <c r="I15" s="59">
        <v>18721</v>
      </c>
      <c r="J15" s="59">
        <v>235</v>
      </c>
      <c r="K15" s="59">
        <v>62968</v>
      </c>
      <c r="L15" s="59">
        <v>27903</v>
      </c>
      <c r="M15" s="59">
        <v>11363</v>
      </c>
      <c r="N15" s="234">
        <v>2381</v>
      </c>
      <c r="O15" s="331">
        <v>0</v>
      </c>
      <c r="P15" s="61">
        <f t="shared" si="0"/>
        <v>219366</v>
      </c>
      <c r="Q15" s="235">
        <v>231732</v>
      </c>
      <c r="R15" s="235">
        <f t="shared" si="1"/>
        <v>12366</v>
      </c>
      <c r="S15" s="334">
        <f t="shared" si="2"/>
        <v>94.663663197141517</v>
      </c>
      <c r="T15" s="334">
        <f t="shared" si="3"/>
        <v>219366</v>
      </c>
      <c r="U15" s="26"/>
      <c r="V15" s="26"/>
    </row>
    <row r="16" spans="1:36" ht="14.25" x14ac:dyDescent="0.2">
      <c r="A16" s="6" t="s">
        <v>26</v>
      </c>
      <c r="B16" s="323"/>
      <c r="C16" s="328">
        <v>0</v>
      </c>
      <c r="D16" s="26">
        <v>0</v>
      </c>
      <c r="E16" s="59">
        <v>0</v>
      </c>
      <c r="F16" s="59">
        <v>7412</v>
      </c>
      <c r="G16" s="59">
        <v>2546</v>
      </c>
      <c r="H16" s="59">
        <v>503</v>
      </c>
      <c r="I16" s="59">
        <v>915</v>
      </c>
      <c r="J16" s="59">
        <v>0</v>
      </c>
      <c r="K16" s="59">
        <v>0</v>
      </c>
      <c r="L16" s="59">
        <v>0</v>
      </c>
      <c r="M16" s="59">
        <v>1</v>
      </c>
      <c r="N16" s="234">
        <v>6138</v>
      </c>
      <c r="O16" s="331">
        <v>0</v>
      </c>
      <c r="P16" s="61">
        <f t="shared" si="0"/>
        <v>17515</v>
      </c>
      <c r="Q16" s="235">
        <v>17517</v>
      </c>
      <c r="R16" s="235">
        <f t="shared" si="1"/>
        <v>2</v>
      </c>
      <c r="S16" s="334">
        <f t="shared" si="2"/>
        <v>99.988582519837877</v>
      </c>
      <c r="T16" s="334">
        <f t="shared" si="3"/>
        <v>17515</v>
      </c>
      <c r="U16" s="26"/>
      <c r="V16" s="26"/>
    </row>
    <row r="17" spans="1:22" ht="14.25" x14ac:dyDescent="0.2">
      <c r="A17" s="6" t="s">
        <v>27</v>
      </c>
      <c r="B17" s="323"/>
      <c r="C17" s="328">
        <v>15245</v>
      </c>
      <c r="D17" s="26">
        <v>0</v>
      </c>
      <c r="E17" s="59">
        <v>0</v>
      </c>
      <c r="F17" s="59">
        <v>0</v>
      </c>
      <c r="G17" s="59">
        <v>0</v>
      </c>
      <c r="H17" s="59">
        <v>0</v>
      </c>
      <c r="I17" s="59">
        <v>0</v>
      </c>
      <c r="J17" s="59">
        <v>0</v>
      </c>
      <c r="K17" s="59">
        <v>0</v>
      </c>
      <c r="L17" s="59">
        <v>14022</v>
      </c>
      <c r="M17" s="59">
        <v>12133</v>
      </c>
      <c r="N17" s="234">
        <v>0</v>
      </c>
      <c r="O17" s="331">
        <v>0</v>
      </c>
      <c r="P17" s="61">
        <f t="shared" si="0"/>
        <v>41400</v>
      </c>
      <c r="Q17" s="235">
        <v>41401</v>
      </c>
      <c r="R17" s="235">
        <f t="shared" si="1"/>
        <v>1</v>
      </c>
      <c r="S17" s="334">
        <f t="shared" si="2"/>
        <v>99.997584599405812</v>
      </c>
      <c r="T17" s="334">
        <f t="shared" si="3"/>
        <v>41400</v>
      </c>
      <c r="U17" s="26"/>
      <c r="V17" s="26"/>
    </row>
    <row r="18" spans="1:22" ht="14.25" x14ac:dyDescent="0.2">
      <c r="A18" s="6" t="s">
        <v>78</v>
      </c>
      <c r="B18" s="323">
        <v>2479</v>
      </c>
      <c r="C18" s="328">
        <v>0</v>
      </c>
      <c r="D18" s="26">
        <v>0</v>
      </c>
      <c r="E18" s="59">
        <v>0</v>
      </c>
      <c r="F18" s="59">
        <v>0</v>
      </c>
      <c r="G18" s="59">
        <v>0</v>
      </c>
      <c r="H18" s="59">
        <v>0</v>
      </c>
      <c r="I18" s="59">
        <v>0</v>
      </c>
      <c r="J18" s="59">
        <v>0</v>
      </c>
      <c r="K18" s="59">
        <v>0</v>
      </c>
      <c r="L18" s="59">
        <v>0</v>
      </c>
      <c r="M18" s="59">
        <v>16849</v>
      </c>
      <c r="N18" s="234">
        <v>8622</v>
      </c>
      <c r="O18" s="331">
        <v>0</v>
      </c>
      <c r="P18" s="61">
        <f t="shared" si="0"/>
        <v>25471</v>
      </c>
      <c r="Q18" s="235">
        <v>25478</v>
      </c>
      <c r="R18" s="235">
        <f t="shared" si="1"/>
        <v>7</v>
      </c>
      <c r="S18" s="334">
        <f t="shared" si="2"/>
        <v>99.972525315958876</v>
      </c>
      <c r="T18" s="334">
        <f t="shared" si="3"/>
        <v>27950</v>
      </c>
      <c r="U18" s="26"/>
      <c r="V18" s="26"/>
    </row>
    <row r="19" spans="1:22" ht="14.25" x14ac:dyDescent="0.2">
      <c r="A19" s="6" t="s">
        <v>28</v>
      </c>
      <c r="B19" s="323"/>
      <c r="C19" s="328">
        <v>0</v>
      </c>
      <c r="D19" s="26">
        <v>0</v>
      </c>
      <c r="E19" s="59">
        <v>0</v>
      </c>
      <c r="F19" s="59">
        <v>6036</v>
      </c>
      <c r="G19" s="59">
        <v>0</v>
      </c>
      <c r="H19" s="59">
        <v>0</v>
      </c>
      <c r="I19" s="59">
        <v>0</v>
      </c>
      <c r="J19" s="59">
        <v>0</v>
      </c>
      <c r="K19" s="59">
        <v>0</v>
      </c>
      <c r="L19" s="59">
        <v>1394</v>
      </c>
      <c r="M19" s="59">
        <v>0</v>
      </c>
      <c r="N19" s="234">
        <v>0</v>
      </c>
      <c r="O19" s="331">
        <v>6900</v>
      </c>
      <c r="P19" s="61">
        <f t="shared" si="0"/>
        <v>14330</v>
      </c>
      <c r="Q19" s="235">
        <v>14330</v>
      </c>
      <c r="R19" s="235">
        <f t="shared" si="1"/>
        <v>0</v>
      </c>
      <c r="S19" s="334">
        <f t="shared" si="2"/>
        <v>100</v>
      </c>
      <c r="T19" s="334">
        <f t="shared" si="3"/>
        <v>14330</v>
      </c>
      <c r="U19" s="26"/>
      <c r="V19" s="26"/>
    </row>
    <row r="20" spans="1:22" ht="14.25" x14ac:dyDescent="0.2">
      <c r="A20" s="6" t="s">
        <v>29</v>
      </c>
      <c r="B20" s="323"/>
      <c r="C20" s="328">
        <v>0</v>
      </c>
      <c r="D20" s="26">
        <v>0</v>
      </c>
      <c r="E20" s="59">
        <v>0</v>
      </c>
      <c r="F20" s="59">
        <v>0</v>
      </c>
      <c r="G20" s="59">
        <v>0</v>
      </c>
      <c r="H20" s="59">
        <v>0</v>
      </c>
      <c r="I20" s="59">
        <v>0</v>
      </c>
      <c r="J20" s="59">
        <v>0</v>
      </c>
      <c r="K20" s="59">
        <v>0</v>
      </c>
      <c r="L20" s="59">
        <v>0</v>
      </c>
      <c r="M20" s="59">
        <v>0</v>
      </c>
      <c r="N20" s="234">
        <v>0</v>
      </c>
      <c r="O20" s="331">
        <v>0</v>
      </c>
      <c r="P20" s="61">
        <f t="shared" si="0"/>
        <v>0</v>
      </c>
      <c r="Q20" s="235">
        <v>0</v>
      </c>
      <c r="R20" s="235">
        <f t="shared" si="1"/>
        <v>0</v>
      </c>
      <c r="S20" s="334">
        <f t="shared" si="2"/>
        <v>0</v>
      </c>
      <c r="T20" s="334">
        <f t="shared" si="3"/>
        <v>0</v>
      </c>
      <c r="U20" s="26"/>
      <c r="V20" s="26"/>
    </row>
    <row r="21" spans="1:22" ht="14.25" x14ac:dyDescent="0.2">
      <c r="A21" s="6" t="s">
        <v>30</v>
      </c>
      <c r="B21" s="323"/>
      <c r="C21" s="328">
        <v>253</v>
      </c>
      <c r="D21" s="26">
        <v>8208</v>
      </c>
      <c r="E21" s="59">
        <v>19775</v>
      </c>
      <c r="F21" s="59">
        <v>6851</v>
      </c>
      <c r="G21" s="59">
        <v>0</v>
      </c>
      <c r="H21" s="59">
        <v>6935</v>
      </c>
      <c r="I21" s="59">
        <v>4107</v>
      </c>
      <c r="J21" s="59">
        <v>0</v>
      </c>
      <c r="K21" s="59">
        <v>5623</v>
      </c>
      <c r="L21" s="59">
        <v>24094</v>
      </c>
      <c r="M21" s="59">
        <v>563</v>
      </c>
      <c r="N21" s="234">
        <v>25</v>
      </c>
      <c r="O21" s="331">
        <v>0</v>
      </c>
      <c r="P21" s="61">
        <f t="shared" si="0"/>
        <v>76434</v>
      </c>
      <c r="Q21" s="235">
        <v>76435</v>
      </c>
      <c r="R21" s="235">
        <f t="shared" si="1"/>
        <v>1</v>
      </c>
      <c r="S21" s="334">
        <f t="shared" si="2"/>
        <v>99.998691698829063</v>
      </c>
      <c r="T21" s="334">
        <f t="shared" si="3"/>
        <v>76434</v>
      </c>
      <c r="U21" s="26"/>
      <c r="V21" s="26"/>
    </row>
    <row r="22" spans="1:22" ht="14.25" x14ac:dyDescent="0.2">
      <c r="A22" s="6" t="s">
        <v>31</v>
      </c>
      <c r="B22" s="323">
        <v>1859</v>
      </c>
      <c r="C22" s="328">
        <v>4508</v>
      </c>
      <c r="D22" s="26">
        <v>0</v>
      </c>
      <c r="E22" s="59">
        <v>0</v>
      </c>
      <c r="F22" s="59">
        <v>8128</v>
      </c>
      <c r="G22" s="59">
        <v>0</v>
      </c>
      <c r="H22" s="59">
        <v>0</v>
      </c>
      <c r="I22" s="59">
        <v>0</v>
      </c>
      <c r="J22" s="59">
        <v>0</v>
      </c>
      <c r="K22" s="59">
        <v>0</v>
      </c>
      <c r="L22" s="59">
        <v>0</v>
      </c>
      <c r="M22" s="59">
        <v>0</v>
      </c>
      <c r="N22" s="234">
        <v>6472</v>
      </c>
      <c r="O22" s="331">
        <v>0</v>
      </c>
      <c r="P22" s="61">
        <f t="shared" si="0"/>
        <v>19108</v>
      </c>
      <c r="Q22" s="235">
        <v>19108</v>
      </c>
      <c r="R22" s="235">
        <f t="shared" si="1"/>
        <v>0</v>
      </c>
      <c r="S22" s="334">
        <f t="shared" si="2"/>
        <v>100</v>
      </c>
      <c r="T22" s="334">
        <f t="shared" si="3"/>
        <v>20967</v>
      </c>
      <c r="U22" s="26"/>
      <c r="V22" s="26"/>
    </row>
    <row r="23" spans="1:22" ht="14.25" x14ac:dyDescent="0.2">
      <c r="A23" s="6" t="s">
        <v>32</v>
      </c>
      <c r="B23" s="323"/>
      <c r="C23" s="328">
        <v>0</v>
      </c>
      <c r="D23" s="26">
        <v>0</v>
      </c>
      <c r="E23" s="59">
        <v>0</v>
      </c>
      <c r="F23" s="59">
        <v>0</v>
      </c>
      <c r="G23" s="59">
        <v>0</v>
      </c>
      <c r="H23" s="59">
        <v>0</v>
      </c>
      <c r="I23" s="59">
        <v>0</v>
      </c>
      <c r="J23" s="59">
        <v>0</v>
      </c>
      <c r="K23" s="59">
        <v>0</v>
      </c>
      <c r="L23" s="59">
        <v>0</v>
      </c>
      <c r="M23" s="59">
        <v>0</v>
      </c>
      <c r="N23" s="234">
        <v>0</v>
      </c>
      <c r="O23" s="331">
        <v>0</v>
      </c>
      <c r="P23" s="61">
        <f t="shared" si="0"/>
        <v>0</v>
      </c>
      <c r="Q23" s="235">
        <v>0</v>
      </c>
      <c r="R23" s="235">
        <f t="shared" si="1"/>
        <v>0</v>
      </c>
      <c r="S23" s="334">
        <f t="shared" si="2"/>
        <v>0</v>
      </c>
      <c r="T23" s="334">
        <f t="shared" si="3"/>
        <v>0</v>
      </c>
      <c r="U23" s="26"/>
      <c r="V23" s="26"/>
    </row>
    <row r="24" spans="1:22" ht="14.25" x14ac:dyDescent="0.2">
      <c r="A24" s="6" t="s">
        <v>33</v>
      </c>
      <c r="B24" s="323"/>
      <c r="C24" s="328">
        <v>0</v>
      </c>
      <c r="D24" s="26">
        <v>0</v>
      </c>
      <c r="E24" s="59">
        <v>0</v>
      </c>
      <c r="F24" s="59">
        <v>0</v>
      </c>
      <c r="G24" s="59">
        <v>0</v>
      </c>
      <c r="H24" s="59">
        <v>0</v>
      </c>
      <c r="I24" s="59">
        <v>6374</v>
      </c>
      <c r="J24" s="59">
        <v>5455</v>
      </c>
      <c r="K24" s="59">
        <v>0</v>
      </c>
      <c r="L24" s="59">
        <v>4095</v>
      </c>
      <c r="M24" s="59">
        <v>0</v>
      </c>
      <c r="N24" s="234">
        <v>0</v>
      </c>
      <c r="O24" s="331">
        <v>0</v>
      </c>
      <c r="P24" s="61">
        <f t="shared" si="0"/>
        <v>15924</v>
      </c>
      <c r="Q24" s="235">
        <v>15924</v>
      </c>
      <c r="R24" s="235">
        <f t="shared" si="1"/>
        <v>0</v>
      </c>
      <c r="S24" s="334">
        <f t="shared" si="2"/>
        <v>100</v>
      </c>
      <c r="T24" s="334">
        <f t="shared" si="3"/>
        <v>15924</v>
      </c>
      <c r="U24" s="26"/>
      <c r="V24" s="26"/>
    </row>
    <row r="25" spans="1:22" ht="14.25" x14ac:dyDescent="0.2">
      <c r="A25" s="6" t="s">
        <v>34</v>
      </c>
      <c r="B25" s="323">
        <v>314</v>
      </c>
      <c r="C25" s="328">
        <v>0</v>
      </c>
      <c r="D25" s="26">
        <v>0</v>
      </c>
      <c r="E25" s="59">
        <v>0</v>
      </c>
      <c r="F25" s="59">
        <v>0</v>
      </c>
      <c r="G25" s="59">
        <v>0</v>
      </c>
      <c r="H25" s="59">
        <v>0</v>
      </c>
      <c r="I25" s="59">
        <v>0</v>
      </c>
      <c r="J25" s="59">
        <v>0</v>
      </c>
      <c r="K25" s="59">
        <v>0</v>
      </c>
      <c r="L25" s="59">
        <v>417</v>
      </c>
      <c r="M25" s="59">
        <v>230</v>
      </c>
      <c r="N25" s="234">
        <v>9374</v>
      </c>
      <c r="O25" s="331">
        <v>83</v>
      </c>
      <c r="P25" s="61">
        <f t="shared" si="0"/>
        <v>10104</v>
      </c>
      <c r="Q25" s="235">
        <v>12738</v>
      </c>
      <c r="R25" s="235">
        <f t="shared" si="1"/>
        <v>2634</v>
      </c>
      <c r="S25" s="334">
        <f t="shared" si="2"/>
        <v>79.321714554875172</v>
      </c>
      <c r="T25" s="334">
        <f t="shared" si="3"/>
        <v>10418</v>
      </c>
      <c r="U25" s="26"/>
      <c r="V25" s="26"/>
    </row>
    <row r="26" spans="1:22" ht="14.25" x14ac:dyDescent="0.2">
      <c r="A26" s="6" t="s">
        <v>35</v>
      </c>
      <c r="B26" s="323"/>
      <c r="C26" s="328">
        <v>0</v>
      </c>
      <c r="D26" s="26">
        <v>0</v>
      </c>
      <c r="E26" s="59">
        <v>0</v>
      </c>
      <c r="F26" s="59">
        <v>0</v>
      </c>
      <c r="G26" s="59">
        <v>0</v>
      </c>
      <c r="H26" s="59">
        <v>0</v>
      </c>
      <c r="I26" s="59">
        <v>0</v>
      </c>
      <c r="J26" s="59">
        <v>0</v>
      </c>
      <c r="K26" s="59">
        <v>0</v>
      </c>
      <c r="L26" s="59">
        <v>11215</v>
      </c>
      <c r="M26" s="59">
        <v>0</v>
      </c>
      <c r="N26" s="234">
        <v>0</v>
      </c>
      <c r="O26" s="331">
        <v>0</v>
      </c>
      <c r="P26" s="61">
        <f t="shared" si="0"/>
        <v>11215</v>
      </c>
      <c r="Q26" s="235">
        <v>12609</v>
      </c>
      <c r="R26" s="235">
        <f t="shared" si="1"/>
        <v>1394</v>
      </c>
      <c r="S26" s="334">
        <f t="shared" si="2"/>
        <v>88.9444047902292</v>
      </c>
      <c r="T26" s="334">
        <f t="shared" si="3"/>
        <v>11215</v>
      </c>
      <c r="U26" s="26"/>
      <c r="V26" s="26"/>
    </row>
    <row r="27" spans="1:22" ht="14.25" x14ac:dyDescent="0.2">
      <c r="A27" s="6" t="s">
        <v>36</v>
      </c>
      <c r="B27" s="323"/>
      <c r="C27" s="328">
        <v>0</v>
      </c>
      <c r="D27" s="26">
        <v>0</v>
      </c>
      <c r="E27" s="59">
        <v>0</v>
      </c>
      <c r="F27" s="59">
        <v>0</v>
      </c>
      <c r="G27" s="59">
        <v>0</v>
      </c>
      <c r="H27" s="59">
        <v>0</v>
      </c>
      <c r="I27" s="59">
        <v>0</v>
      </c>
      <c r="J27" s="59">
        <v>0</v>
      </c>
      <c r="K27" s="59">
        <v>0</v>
      </c>
      <c r="L27" s="59">
        <v>0</v>
      </c>
      <c r="M27" s="59">
        <v>0</v>
      </c>
      <c r="N27" s="234">
        <v>0</v>
      </c>
      <c r="O27" s="331">
        <v>0</v>
      </c>
      <c r="P27" s="61">
        <f t="shared" si="0"/>
        <v>0</v>
      </c>
      <c r="Q27" s="235">
        <v>0</v>
      </c>
      <c r="R27" s="235">
        <f t="shared" si="1"/>
        <v>0</v>
      </c>
      <c r="S27" s="334">
        <f t="shared" si="2"/>
        <v>0</v>
      </c>
      <c r="T27" s="334">
        <f t="shared" si="3"/>
        <v>0</v>
      </c>
      <c r="U27" s="26"/>
      <c r="V27" s="26"/>
    </row>
    <row r="28" spans="1:22" ht="14.25" x14ac:dyDescent="0.2">
      <c r="A28" s="6" t="s">
        <v>37</v>
      </c>
      <c r="B28" s="323">
        <v>2233</v>
      </c>
      <c r="C28" s="328">
        <v>7270</v>
      </c>
      <c r="D28" s="26">
        <v>300</v>
      </c>
      <c r="E28" s="59">
        <v>536</v>
      </c>
      <c r="F28" s="59">
        <v>334</v>
      </c>
      <c r="G28" s="59">
        <v>214</v>
      </c>
      <c r="H28" s="59">
        <v>1105</v>
      </c>
      <c r="I28" s="59">
        <v>1211</v>
      </c>
      <c r="J28" s="59">
        <v>502</v>
      </c>
      <c r="K28" s="59">
        <v>24</v>
      </c>
      <c r="L28" s="59">
        <v>191</v>
      </c>
      <c r="M28" s="59">
        <v>210</v>
      </c>
      <c r="N28" s="234">
        <v>2146</v>
      </c>
      <c r="O28" s="331">
        <v>1498</v>
      </c>
      <c r="P28" s="61">
        <f t="shared" si="0"/>
        <v>15541</v>
      </c>
      <c r="Q28" s="235">
        <v>15924</v>
      </c>
      <c r="R28" s="235">
        <f t="shared" si="1"/>
        <v>383</v>
      </c>
      <c r="S28" s="334">
        <f t="shared" si="2"/>
        <v>97.594825420748549</v>
      </c>
      <c r="T28" s="334">
        <f t="shared" si="3"/>
        <v>17774</v>
      </c>
      <c r="U28" s="26"/>
      <c r="V28" s="26"/>
    </row>
    <row r="29" spans="1:22" ht="14.25" x14ac:dyDescent="0.2">
      <c r="A29" s="6" t="s">
        <v>38</v>
      </c>
      <c r="B29" s="323"/>
      <c r="C29" s="328">
        <v>572</v>
      </c>
      <c r="D29" s="26">
        <v>948</v>
      </c>
      <c r="E29" s="59">
        <v>941</v>
      </c>
      <c r="F29" s="59">
        <v>280</v>
      </c>
      <c r="G29" s="59">
        <v>1121</v>
      </c>
      <c r="H29" s="59">
        <v>465</v>
      </c>
      <c r="I29" s="59">
        <v>1434</v>
      </c>
      <c r="J29" s="59">
        <v>616</v>
      </c>
      <c r="K29" s="59">
        <v>683</v>
      </c>
      <c r="L29" s="59">
        <v>2591</v>
      </c>
      <c r="M29" s="59">
        <v>2246</v>
      </c>
      <c r="N29" s="234">
        <v>0</v>
      </c>
      <c r="O29" s="331">
        <v>4027</v>
      </c>
      <c r="P29" s="61">
        <f t="shared" si="0"/>
        <v>15924</v>
      </c>
      <c r="Q29" s="235">
        <v>19108</v>
      </c>
      <c r="R29" s="235">
        <f t="shared" si="1"/>
        <v>3184</v>
      </c>
      <c r="S29" s="334">
        <f t="shared" si="2"/>
        <v>83.336822273393338</v>
      </c>
      <c r="T29" s="334">
        <f t="shared" si="3"/>
        <v>15924</v>
      </c>
      <c r="U29" s="26"/>
      <c r="V29" s="26"/>
    </row>
    <row r="30" spans="1:22" ht="14.25" x14ac:dyDescent="0.2">
      <c r="A30" s="6" t="s">
        <v>81</v>
      </c>
      <c r="B30" s="323"/>
      <c r="C30" s="328">
        <v>0</v>
      </c>
      <c r="D30" s="26">
        <v>0</v>
      </c>
      <c r="E30" s="59">
        <v>0</v>
      </c>
      <c r="F30" s="59">
        <v>0</v>
      </c>
      <c r="G30" s="59">
        <v>0</v>
      </c>
      <c r="H30" s="59">
        <v>0</v>
      </c>
      <c r="I30" s="59">
        <v>0</v>
      </c>
      <c r="J30" s="59">
        <v>0</v>
      </c>
      <c r="K30" s="59">
        <v>0</v>
      </c>
      <c r="L30" s="59">
        <v>0</v>
      </c>
      <c r="M30" s="59">
        <v>0</v>
      </c>
      <c r="N30" s="234">
        <v>0</v>
      </c>
      <c r="O30" s="331"/>
      <c r="P30" s="61">
        <f t="shared" si="0"/>
        <v>0</v>
      </c>
      <c r="Q30" s="235">
        <v>7258</v>
      </c>
      <c r="R30" s="235">
        <f t="shared" si="1"/>
        <v>7258</v>
      </c>
      <c r="S30" s="334">
        <f t="shared" si="2"/>
        <v>0</v>
      </c>
      <c r="T30" s="334">
        <f t="shared" si="3"/>
        <v>0</v>
      </c>
      <c r="U30" s="26"/>
      <c r="V30" s="26"/>
    </row>
    <row r="31" spans="1:22" ht="14.25" x14ac:dyDescent="0.2">
      <c r="A31" s="6" t="s">
        <v>39</v>
      </c>
      <c r="B31" s="323">
        <v>683</v>
      </c>
      <c r="C31" s="328">
        <v>13690</v>
      </c>
      <c r="D31" s="26">
        <v>0</v>
      </c>
      <c r="E31" s="59">
        <v>0</v>
      </c>
      <c r="F31" s="59">
        <v>0</v>
      </c>
      <c r="G31" s="59">
        <v>0</v>
      </c>
      <c r="H31" s="59">
        <v>0</v>
      </c>
      <c r="I31" s="59">
        <v>0</v>
      </c>
      <c r="J31" s="59">
        <v>0</v>
      </c>
      <c r="K31" s="59">
        <v>0</v>
      </c>
      <c r="L31" s="59">
        <v>0</v>
      </c>
      <c r="M31" s="59">
        <v>0</v>
      </c>
      <c r="N31" s="234">
        <v>6588</v>
      </c>
      <c r="O31" s="331">
        <v>0</v>
      </c>
      <c r="P31" s="61">
        <f t="shared" si="0"/>
        <v>20278</v>
      </c>
      <c r="Q31" s="235">
        <v>20701</v>
      </c>
      <c r="R31" s="235">
        <f t="shared" si="1"/>
        <v>423</v>
      </c>
      <c r="S31" s="334">
        <f t="shared" si="2"/>
        <v>97.956620453118205</v>
      </c>
      <c r="T31" s="334">
        <f t="shared" si="3"/>
        <v>20961</v>
      </c>
      <c r="U31" s="26"/>
      <c r="V31" s="26"/>
    </row>
    <row r="32" spans="1:22" ht="14.25" x14ac:dyDescent="0.2">
      <c r="A32" s="6" t="s">
        <v>40</v>
      </c>
      <c r="B32" s="323"/>
      <c r="C32" s="328">
        <v>1677</v>
      </c>
      <c r="D32" s="26">
        <v>15373</v>
      </c>
      <c r="E32" s="59">
        <v>0</v>
      </c>
      <c r="F32" s="59">
        <v>0</v>
      </c>
      <c r="G32" s="59">
        <v>0</v>
      </c>
      <c r="H32" s="59">
        <v>2532</v>
      </c>
      <c r="I32" s="59">
        <v>1956</v>
      </c>
      <c r="J32" s="59">
        <v>0</v>
      </c>
      <c r="K32" s="59">
        <v>11901</v>
      </c>
      <c r="L32" s="59">
        <v>0</v>
      </c>
      <c r="M32" s="59">
        <v>0</v>
      </c>
      <c r="N32" s="234">
        <v>-0.18540999999822816</v>
      </c>
      <c r="O32" s="331">
        <v>0</v>
      </c>
      <c r="P32" s="61">
        <f t="shared" si="0"/>
        <v>33438.814590000002</v>
      </c>
      <c r="Q32" s="235">
        <v>33439</v>
      </c>
      <c r="R32" s="235">
        <f t="shared" si="1"/>
        <v>0.18540999999822816</v>
      </c>
      <c r="S32" s="334">
        <f t="shared" si="2"/>
        <v>99.999445527677267</v>
      </c>
      <c r="T32" s="334">
        <f t="shared" si="3"/>
        <v>33438.814590000002</v>
      </c>
      <c r="U32" s="26"/>
      <c r="V32" s="26"/>
    </row>
    <row r="33" spans="1:36" ht="14.25" x14ac:dyDescent="0.2">
      <c r="A33" s="6" t="s">
        <v>41</v>
      </c>
      <c r="B33" s="323"/>
      <c r="C33" s="328">
        <v>0</v>
      </c>
      <c r="D33" s="26">
        <v>0</v>
      </c>
      <c r="E33" s="59">
        <v>0</v>
      </c>
      <c r="F33" s="59">
        <v>9227</v>
      </c>
      <c r="G33" s="59">
        <v>393</v>
      </c>
      <c r="H33" s="59">
        <v>4654</v>
      </c>
      <c r="I33" s="59">
        <v>909</v>
      </c>
      <c r="J33" s="59">
        <v>26</v>
      </c>
      <c r="K33" s="59">
        <v>20057</v>
      </c>
      <c r="L33" s="59">
        <v>356</v>
      </c>
      <c r="M33" s="59">
        <v>205</v>
      </c>
      <c r="N33" s="234">
        <v>445</v>
      </c>
      <c r="O33" s="331">
        <v>246</v>
      </c>
      <c r="P33" s="61">
        <f t="shared" si="0"/>
        <v>36518</v>
      </c>
      <c r="Q33" s="235">
        <v>43240</v>
      </c>
      <c r="R33" s="235">
        <f t="shared" si="1"/>
        <v>6722</v>
      </c>
      <c r="S33" s="334">
        <f t="shared" si="2"/>
        <v>84.454209065679933</v>
      </c>
      <c r="T33" s="334">
        <f t="shared" si="3"/>
        <v>36518</v>
      </c>
      <c r="U33" s="26"/>
      <c r="V33" s="26"/>
    </row>
    <row r="34" spans="1:36" ht="14.25" x14ac:dyDescent="0.2">
      <c r="A34" s="6" t="s">
        <v>42</v>
      </c>
      <c r="B34" s="323"/>
      <c r="C34" s="328">
        <v>0</v>
      </c>
      <c r="D34" s="26">
        <v>0</v>
      </c>
      <c r="E34" s="59">
        <v>0</v>
      </c>
      <c r="F34" s="59">
        <v>0</v>
      </c>
      <c r="G34" s="59">
        <v>0</v>
      </c>
      <c r="H34" s="59">
        <v>0</v>
      </c>
      <c r="I34" s="59">
        <v>0</v>
      </c>
      <c r="J34" s="59">
        <v>0</v>
      </c>
      <c r="K34" s="59">
        <v>0</v>
      </c>
      <c r="L34" s="59">
        <v>0</v>
      </c>
      <c r="M34" s="59">
        <v>0</v>
      </c>
      <c r="N34" s="234">
        <v>0</v>
      </c>
      <c r="O34" s="331">
        <v>0</v>
      </c>
      <c r="P34" s="61">
        <f t="shared" si="0"/>
        <v>0</v>
      </c>
      <c r="Q34" s="235">
        <v>0</v>
      </c>
      <c r="R34" s="235">
        <f t="shared" si="1"/>
        <v>0</v>
      </c>
      <c r="S34" s="334">
        <f t="shared" si="2"/>
        <v>0</v>
      </c>
      <c r="T34" s="334">
        <f t="shared" si="3"/>
        <v>0</v>
      </c>
      <c r="U34" s="26"/>
      <c r="V34" s="26"/>
    </row>
    <row r="35" spans="1:36" ht="14.25" x14ac:dyDescent="0.2">
      <c r="A35" s="6" t="s">
        <v>43</v>
      </c>
      <c r="B35" s="323"/>
      <c r="C35" s="328">
        <v>1958</v>
      </c>
      <c r="D35" s="26">
        <v>0</v>
      </c>
      <c r="E35" s="59">
        <v>0</v>
      </c>
      <c r="F35" s="59">
        <v>601</v>
      </c>
      <c r="G35" s="59">
        <v>358</v>
      </c>
      <c r="H35" s="59">
        <v>85</v>
      </c>
      <c r="I35" s="59">
        <v>270</v>
      </c>
      <c r="J35" s="59">
        <v>0</v>
      </c>
      <c r="K35" s="59">
        <v>43</v>
      </c>
      <c r="L35" s="59">
        <v>0</v>
      </c>
      <c r="M35" s="59">
        <v>0</v>
      </c>
      <c r="N35" s="234">
        <v>1696</v>
      </c>
      <c r="O35" s="331">
        <v>0</v>
      </c>
      <c r="P35" s="61">
        <f t="shared" si="0"/>
        <v>5011</v>
      </c>
      <c r="Q35" s="235">
        <v>7258</v>
      </c>
      <c r="R35" s="235">
        <f t="shared" si="1"/>
        <v>2247</v>
      </c>
      <c r="S35" s="334">
        <f t="shared" si="2"/>
        <v>69.041058142739047</v>
      </c>
      <c r="T35" s="334">
        <f t="shared" si="3"/>
        <v>5011</v>
      </c>
      <c r="U35" s="26"/>
      <c r="V35" s="26"/>
    </row>
    <row r="36" spans="1:36" ht="14.25" x14ac:dyDescent="0.2">
      <c r="A36" s="6" t="s">
        <v>44</v>
      </c>
      <c r="B36" s="323">
        <v>6880</v>
      </c>
      <c r="C36" s="328">
        <v>8844</v>
      </c>
      <c r="D36" s="26">
        <v>0</v>
      </c>
      <c r="E36" s="59">
        <v>23967</v>
      </c>
      <c r="F36" s="59">
        <v>21</v>
      </c>
      <c r="G36" s="59">
        <v>437</v>
      </c>
      <c r="H36" s="59">
        <v>105</v>
      </c>
      <c r="I36" s="59">
        <v>61</v>
      </c>
      <c r="J36" s="59">
        <v>95</v>
      </c>
      <c r="K36" s="59">
        <v>235</v>
      </c>
      <c r="L36" s="59">
        <v>60</v>
      </c>
      <c r="M36" s="59">
        <v>156</v>
      </c>
      <c r="N36" s="234">
        <v>15511</v>
      </c>
      <c r="O36" s="331">
        <v>15786</v>
      </c>
      <c r="P36" s="61">
        <f t="shared" si="0"/>
        <v>65278</v>
      </c>
      <c r="Q36" s="235">
        <v>65288</v>
      </c>
      <c r="R36" s="235">
        <f t="shared" si="1"/>
        <v>10</v>
      </c>
      <c r="S36" s="334">
        <f t="shared" si="2"/>
        <v>99.984683249601773</v>
      </c>
      <c r="T36" s="334">
        <f t="shared" si="3"/>
        <v>72158</v>
      </c>
      <c r="U36" s="26"/>
      <c r="V36" s="26"/>
    </row>
    <row r="37" spans="1:36" ht="14.25" x14ac:dyDescent="0.2">
      <c r="A37" s="6" t="s">
        <v>45</v>
      </c>
      <c r="B37" s="323"/>
      <c r="C37" s="328">
        <v>0</v>
      </c>
      <c r="D37" s="26">
        <v>0</v>
      </c>
      <c r="E37" s="59">
        <v>0</v>
      </c>
      <c r="F37" s="59">
        <v>0</v>
      </c>
      <c r="G37" s="59">
        <v>0</v>
      </c>
      <c r="H37" s="59">
        <v>0</v>
      </c>
      <c r="I37" s="59">
        <v>0</v>
      </c>
      <c r="J37" s="59">
        <v>35215</v>
      </c>
      <c r="K37" s="59">
        <v>0</v>
      </c>
      <c r="L37" s="59">
        <v>33957</v>
      </c>
      <c r="M37" s="59">
        <v>0</v>
      </c>
      <c r="N37" s="234">
        <v>36206</v>
      </c>
      <c r="O37" s="331">
        <v>7204</v>
      </c>
      <c r="P37" s="61">
        <f t="shared" si="0"/>
        <v>112582</v>
      </c>
      <c r="Q37" s="235">
        <v>142160</v>
      </c>
      <c r="R37" s="235">
        <f t="shared" si="1"/>
        <v>29578</v>
      </c>
      <c r="S37" s="334">
        <f t="shared" si="2"/>
        <v>79.193866066404055</v>
      </c>
      <c r="T37" s="334">
        <f t="shared" si="3"/>
        <v>112582</v>
      </c>
      <c r="U37" s="26"/>
      <c r="V37" s="26"/>
    </row>
    <row r="38" spans="1:36" ht="14.25" x14ac:dyDescent="0.2">
      <c r="A38" s="6" t="s">
        <v>46</v>
      </c>
      <c r="B38" s="323">
        <v>3563</v>
      </c>
      <c r="C38" s="328">
        <v>20657</v>
      </c>
      <c r="D38" s="26">
        <v>0</v>
      </c>
      <c r="E38" s="59">
        <v>0</v>
      </c>
      <c r="F38" s="59">
        <v>0</v>
      </c>
      <c r="G38" s="59">
        <v>0</v>
      </c>
      <c r="H38" s="59">
        <v>0</v>
      </c>
      <c r="I38" s="59">
        <v>0</v>
      </c>
      <c r="J38" s="59">
        <v>0</v>
      </c>
      <c r="K38" s="59">
        <v>0</v>
      </c>
      <c r="L38" s="59">
        <v>0</v>
      </c>
      <c r="M38" s="59">
        <v>12405</v>
      </c>
      <c r="N38" s="234">
        <v>3563</v>
      </c>
      <c r="O38" s="331">
        <v>0</v>
      </c>
      <c r="P38" s="61">
        <f t="shared" si="0"/>
        <v>36625</v>
      </c>
      <c r="Q38" s="235">
        <v>36625</v>
      </c>
      <c r="R38" s="235">
        <f t="shared" si="1"/>
        <v>0</v>
      </c>
      <c r="S38" s="334">
        <f t="shared" si="2"/>
        <v>100</v>
      </c>
      <c r="T38" s="334">
        <f t="shared" si="3"/>
        <v>40188</v>
      </c>
      <c r="U38" s="26"/>
      <c r="V38" s="26"/>
    </row>
    <row r="39" spans="1:36" ht="15" x14ac:dyDescent="0.2">
      <c r="A39" s="6" t="s">
        <v>47</v>
      </c>
      <c r="B39" s="324"/>
      <c r="C39" s="328">
        <v>0</v>
      </c>
      <c r="D39" s="26">
        <v>0</v>
      </c>
      <c r="E39" s="59">
        <v>0</v>
      </c>
      <c r="F39" s="59">
        <v>0</v>
      </c>
      <c r="G39" s="59">
        <v>0</v>
      </c>
      <c r="H39" s="59">
        <v>0</v>
      </c>
      <c r="I39" s="59">
        <v>0</v>
      </c>
      <c r="J39" s="59">
        <v>0</v>
      </c>
      <c r="K39" s="59">
        <v>0</v>
      </c>
      <c r="L39" s="59">
        <v>0</v>
      </c>
      <c r="M39" s="59">
        <v>0</v>
      </c>
      <c r="N39" s="234">
        <v>0</v>
      </c>
      <c r="O39" s="331">
        <v>0</v>
      </c>
      <c r="P39" s="61">
        <f t="shared" si="0"/>
        <v>0</v>
      </c>
      <c r="Q39" s="235">
        <v>0</v>
      </c>
      <c r="R39" s="235">
        <f t="shared" si="1"/>
        <v>0</v>
      </c>
      <c r="S39" s="334">
        <f t="shared" si="2"/>
        <v>0</v>
      </c>
      <c r="T39" s="334">
        <f t="shared" si="3"/>
        <v>0</v>
      </c>
      <c r="U39" s="26"/>
      <c r="V39" s="26"/>
    </row>
    <row r="40" spans="1:36" ht="14.25" x14ac:dyDescent="0.2">
      <c r="A40" s="6" t="s">
        <v>49</v>
      </c>
      <c r="B40" s="323"/>
      <c r="C40" s="328">
        <v>0</v>
      </c>
      <c r="D40" s="26">
        <v>0</v>
      </c>
      <c r="E40" s="59">
        <v>0</v>
      </c>
      <c r="F40" s="59">
        <v>0</v>
      </c>
      <c r="G40" s="59">
        <v>0</v>
      </c>
      <c r="H40" s="59">
        <v>0</v>
      </c>
      <c r="I40" s="59">
        <v>0</v>
      </c>
      <c r="J40" s="59">
        <v>0</v>
      </c>
      <c r="K40" s="59">
        <v>0</v>
      </c>
      <c r="L40" s="59">
        <v>0</v>
      </c>
      <c r="M40" s="59">
        <v>0</v>
      </c>
      <c r="N40" s="234">
        <v>0</v>
      </c>
      <c r="O40" s="331"/>
      <c r="P40" s="61">
        <f t="shared" si="0"/>
        <v>0</v>
      </c>
      <c r="Q40" s="235">
        <v>0</v>
      </c>
      <c r="R40" s="235">
        <f t="shared" si="1"/>
        <v>0</v>
      </c>
      <c r="S40" s="334">
        <f t="shared" si="2"/>
        <v>0</v>
      </c>
      <c r="T40" s="334">
        <f t="shared" si="3"/>
        <v>0</v>
      </c>
      <c r="U40" s="26"/>
      <c r="V40" s="26"/>
    </row>
    <row r="41" spans="1:36" ht="14.25" x14ac:dyDescent="0.2">
      <c r="A41" s="6" t="s">
        <v>50</v>
      </c>
      <c r="B41" s="323">
        <v>16488</v>
      </c>
      <c r="C41" s="328">
        <v>0</v>
      </c>
      <c r="D41" s="26">
        <v>0</v>
      </c>
      <c r="E41" s="59">
        <v>0</v>
      </c>
      <c r="F41" s="59">
        <v>0</v>
      </c>
      <c r="G41" s="59">
        <v>0</v>
      </c>
      <c r="H41" s="59">
        <v>0</v>
      </c>
      <c r="I41" s="59">
        <v>0</v>
      </c>
      <c r="J41" s="59">
        <v>0</v>
      </c>
      <c r="K41" s="59">
        <v>0</v>
      </c>
      <c r="L41" s="59">
        <v>0</v>
      </c>
      <c r="M41" s="59">
        <v>0</v>
      </c>
      <c r="N41" s="234">
        <v>22293</v>
      </c>
      <c r="O41" s="331">
        <v>0</v>
      </c>
      <c r="P41" s="61">
        <f t="shared" si="0"/>
        <v>22293</v>
      </c>
      <c r="Q41" s="235">
        <v>22293</v>
      </c>
      <c r="R41" s="235">
        <f t="shared" si="1"/>
        <v>0</v>
      </c>
      <c r="S41" s="334">
        <f t="shared" si="2"/>
        <v>100</v>
      </c>
      <c r="T41" s="334">
        <f t="shared" si="3"/>
        <v>38781</v>
      </c>
      <c r="U41" s="26"/>
      <c r="V41" s="26"/>
    </row>
    <row r="42" spans="1:36" ht="14.25" x14ac:dyDescent="0.2">
      <c r="A42" s="6" t="s">
        <v>51</v>
      </c>
      <c r="B42" s="323"/>
      <c r="C42" s="328">
        <v>0</v>
      </c>
      <c r="D42" s="26">
        <v>0</v>
      </c>
      <c r="E42" s="59">
        <v>0</v>
      </c>
      <c r="F42" s="59">
        <v>0</v>
      </c>
      <c r="G42" s="59">
        <v>0</v>
      </c>
      <c r="H42" s="59">
        <v>0</v>
      </c>
      <c r="I42" s="59">
        <v>0</v>
      </c>
      <c r="J42" s="59">
        <v>0</v>
      </c>
      <c r="K42" s="59">
        <v>0</v>
      </c>
      <c r="L42" s="59">
        <v>0</v>
      </c>
      <c r="M42" s="59">
        <v>0</v>
      </c>
      <c r="N42" s="234">
        <v>0</v>
      </c>
      <c r="O42" s="331">
        <v>0</v>
      </c>
      <c r="P42" s="61">
        <f t="shared" si="0"/>
        <v>0</v>
      </c>
      <c r="Q42" s="235">
        <v>0</v>
      </c>
      <c r="R42" s="235">
        <f t="shared" si="1"/>
        <v>0</v>
      </c>
      <c r="S42" s="334">
        <f t="shared" si="2"/>
        <v>0</v>
      </c>
      <c r="T42" s="334">
        <f t="shared" si="3"/>
        <v>0</v>
      </c>
      <c r="U42" s="26"/>
      <c r="V42" s="26"/>
    </row>
    <row r="43" spans="1:36" ht="14.25" x14ac:dyDescent="0.2">
      <c r="A43" s="6" t="s">
        <v>52</v>
      </c>
      <c r="B43" s="323"/>
      <c r="C43" s="328">
        <v>0</v>
      </c>
      <c r="D43" s="26">
        <v>0</v>
      </c>
      <c r="E43" s="59">
        <v>0</v>
      </c>
      <c r="F43" s="59">
        <v>0</v>
      </c>
      <c r="G43" s="59">
        <v>0</v>
      </c>
      <c r="H43" s="59">
        <v>0</v>
      </c>
      <c r="I43" s="59">
        <v>0</v>
      </c>
      <c r="J43" s="59">
        <v>0</v>
      </c>
      <c r="K43" s="59">
        <v>0</v>
      </c>
      <c r="L43" s="59">
        <v>0</v>
      </c>
      <c r="M43" s="59">
        <v>0</v>
      </c>
      <c r="N43" s="234">
        <v>0</v>
      </c>
      <c r="O43" s="331">
        <v>0</v>
      </c>
      <c r="P43" s="61">
        <f t="shared" si="0"/>
        <v>0</v>
      </c>
      <c r="Q43" s="235">
        <v>0</v>
      </c>
      <c r="R43" s="235">
        <f t="shared" si="1"/>
        <v>0</v>
      </c>
      <c r="S43" s="334">
        <f t="shared" si="2"/>
        <v>0</v>
      </c>
      <c r="T43" s="334">
        <f t="shared" si="3"/>
        <v>0</v>
      </c>
      <c r="U43" s="26"/>
      <c r="V43" s="26"/>
    </row>
    <row r="44" spans="1:36" ht="14.25" x14ac:dyDescent="0.2">
      <c r="A44" s="6" t="s">
        <v>53</v>
      </c>
      <c r="B44" s="323"/>
      <c r="C44" s="329">
        <v>19106.849999999999</v>
      </c>
      <c r="D44" s="26">
        <v>0</v>
      </c>
      <c r="E44" s="59">
        <v>0</v>
      </c>
      <c r="F44" s="59">
        <v>0</v>
      </c>
      <c r="G44" s="59">
        <v>0</v>
      </c>
      <c r="H44" s="59">
        <v>0</v>
      </c>
      <c r="I44" s="59">
        <v>0</v>
      </c>
      <c r="J44" s="59">
        <v>0</v>
      </c>
      <c r="K44" s="59">
        <v>0</v>
      </c>
      <c r="L44" s="59">
        <v>0</v>
      </c>
      <c r="M44" s="59">
        <v>0</v>
      </c>
      <c r="N44" s="234">
        <v>0</v>
      </c>
      <c r="O44" s="331">
        <v>0</v>
      </c>
      <c r="P44" s="61">
        <f t="shared" si="0"/>
        <v>19106.849999999999</v>
      </c>
      <c r="Q44" s="235">
        <v>19108</v>
      </c>
      <c r="R44" s="235">
        <f t="shared" si="1"/>
        <v>1.1500000000014552</v>
      </c>
      <c r="S44" s="334">
        <f t="shared" si="2"/>
        <v>99.993981578396472</v>
      </c>
      <c r="T44" s="334">
        <f t="shared" si="3"/>
        <v>19106.849999999999</v>
      </c>
      <c r="U44" s="26"/>
      <c r="V44" s="26"/>
    </row>
    <row r="45" spans="1:36" ht="14.25" x14ac:dyDescent="0.2">
      <c r="B45" s="325"/>
      <c r="C45" s="26"/>
      <c r="D45" s="26"/>
      <c r="E45" s="26"/>
      <c r="F45" s="26"/>
      <c r="G45" s="26"/>
      <c r="H45" s="27"/>
      <c r="I45" s="27"/>
      <c r="J45" s="27"/>
      <c r="K45" s="27"/>
      <c r="L45" s="27"/>
      <c r="M45" s="27"/>
      <c r="N45" s="27"/>
      <c r="O45" s="66"/>
      <c r="P45" s="51"/>
      <c r="Q45" s="51"/>
      <c r="R45" s="51"/>
      <c r="S45" s="333"/>
      <c r="T45" s="333"/>
    </row>
    <row r="46" spans="1:36" s="2" customFormat="1" ht="14.25" x14ac:dyDescent="0.2">
      <c r="A46" s="30" t="s">
        <v>55</v>
      </c>
      <c r="B46" s="326">
        <f>SUM(B5:B44)</f>
        <v>34499</v>
      </c>
      <c r="C46" s="31">
        <f>SUM(C5:C44)</f>
        <v>193028.85</v>
      </c>
      <c r="D46" s="31">
        <f t="shared" ref="D46:O46" si="4">SUM(D5:D44)</f>
        <v>126991</v>
      </c>
      <c r="E46" s="31">
        <f t="shared" si="4"/>
        <v>82177</v>
      </c>
      <c r="F46" s="31">
        <f t="shared" si="4"/>
        <v>96076</v>
      </c>
      <c r="G46" s="31">
        <f>SUM(G5:G44)</f>
        <v>27545</v>
      </c>
      <c r="H46" s="31">
        <f>SUM(H5:H44)</f>
        <v>95945</v>
      </c>
      <c r="I46" s="31">
        <f t="shared" si="4"/>
        <v>65723</v>
      </c>
      <c r="J46" s="31">
        <f t="shared" si="4"/>
        <v>71078</v>
      </c>
      <c r="K46" s="31">
        <f t="shared" si="4"/>
        <v>104099</v>
      </c>
      <c r="L46" s="31">
        <f t="shared" si="4"/>
        <v>161278</v>
      </c>
      <c r="M46" s="31">
        <f t="shared" si="4"/>
        <v>77343</v>
      </c>
      <c r="N46" s="31">
        <f t="shared" si="4"/>
        <v>196074.81458999999</v>
      </c>
      <c r="O46" s="54">
        <f t="shared" si="4"/>
        <v>155115</v>
      </c>
      <c r="P46" s="55">
        <f>SUM(P5:P45)</f>
        <v>1452473.6645900002</v>
      </c>
      <c r="Q46" s="55">
        <f>SUM(Q5:Q45)</f>
        <v>1525428</v>
      </c>
      <c r="R46" s="55">
        <f>SUM(R5:R45)</f>
        <v>72954.33541</v>
      </c>
      <c r="S46" s="335">
        <f>100*(P46/Q46)</f>
        <v>95.217451403147194</v>
      </c>
      <c r="T46" s="335">
        <f>SUM(T5:T45)</f>
        <v>1486972.6645900002</v>
      </c>
      <c r="U46" s="26"/>
      <c r="V46" s="26"/>
      <c r="W46" s="6"/>
      <c r="X46" s="6"/>
      <c r="Y46" s="6"/>
      <c r="Z46" s="6"/>
      <c r="AA46" s="6"/>
      <c r="AB46" s="6"/>
      <c r="AC46" s="6"/>
      <c r="AD46" s="6"/>
      <c r="AE46" s="6"/>
      <c r="AF46" s="6"/>
      <c r="AG46" s="6"/>
      <c r="AH46" s="6"/>
      <c r="AI46" s="6"/>
      <c r="AJ46" s="6"/>
    </row>
    <row r="47" spans="1:36" s="279" customFormat="1" x14ac:dyDescent="0.2">
      <c r="A47" s="299" t="s">
        <v>442</v>
      </c>
      <c r="B47" s="363"/>
      <c r="C47" s="363"/>
      <c r="D47" s="363"/>
      <c r="E47" s="363"/>
      <c r="F47" s="363"/>
      <c r="G47" s="363"/>
      <c r="H47" s="363"/>
      <c r="I47" s="363"/>
      <c r="J47" s="363"/>
      <c r="K47" s="363"/>
      <c r="L47" s="363"/>
      <c r="M47" s="300"/>
      <c r="N47" s="300"/>
      <c r="O47" s="300"/>
      <c r="P47" s="364"/>
      <c r="Q47" s="365"/>
      <c r="U47" s="321"/>
    </row>
    <row r="48" spans="1:36" ht="12.75" customHeight="1" x14ac:dyDescent="0.2">
      <c r="A48" s="6" t="s">
        <v>424</v>
      </c>
      <c r="C48" s="26"/>
      <c r="D48" s="26"/>
      <c r="E48" s="26"/>
      <c r="F48" s="26"/>
      <c r="G48" s="26"/>
      <c r="Q48" s="26"/>
      <c r="R48" s="26"/>
    </row>
    <row r="49" spans="1:18" ht="12.75" customHeight="1" x14ac:dyDescent="0.2">
      <c r="A49" s="6" t="s">
        <v>425</v>
      </c>
      <c r="D49" s="26"/>
      <c r="E49" s="26"/>
      <c r="F49" s="26"/>
      <c r="Q49" s="26"/>
      <c r="R49" s="26"/>
    </row>
    <row r="50" spans="1:18" x14ac:dyDescent="0.2">
      <c r="A50" s="279" t="s">
        <v>389</v>
      </c>
      <c r="B50" s="279"/>
      <c r="Q50" s="26"/>
      <c r="R50" s="26"/>
    </row>
    <row r="51" spans="1:18" x14ac:dyDescent="0.2">
      <c r="F51" s="26"/>
    </row>
  </sheetData>
  <mergeCells count="3">
    <mergeCell ref="P2:S2"/>
    <mergeCell ref="C2:O2"/>
    <mergeCell ref="C4:O4"/>
  </mergeCells>
  <pageMargins left="0.43" right="0.16" top="0.56999999999999995" bottom="0.44" header="0.5" footer="0.4"/>
  <pageSetup scale="75" orientation="landscape" horizontalDpi="300" verticalDpi="300" r:id="rId1"/>
  <headerFooter alignWithMargins="0"/>
  <ignoredErrors>
    <ignoredError sqref="P18:P42" formulaRange="1"/>
    <ignoredError sqref="S4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I52"/>
  <sheetViews>
    <sheetView zoomScale="60" zoomScaleNormal="60" zoomScaleSheetLayoutView="50" workbookViewId="0">
      <pane xSplit="1" ySplit="3" topLeftCell="B4"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14" width="8" style="6" customWidth="1"/>
    <col min="15" max="15" width="9.42578125" style="10" customWidth="1"/>
    <col min="16" max="16" width="13.28515625" style="10" customWidth="1"/>
    <col min="17" max="17" width="15.85546875" style="10" customWidth="1"/>
    <col min="18" max="19" width="12" style="6" customWidth="1"/>
    <col min="20" max="20" width="13.140625" style="6" customWidth="1"/>
    <col min="21" max="21" width="11.42578125" style="6" customWidth="1"/>
    <col min="22" max="16384" width="9.140625" style="6"/>
  </cols>
  <sheetData>
    <row r="1" spans="1:35" s="2" customFormat="1" ht="12.75" customHeight="1" x14ac:dyDescent="0.2">
      <c r="A1" s="2" t="s">
        <v>367</v>
      </c>
      <c r="B1" s="251"/>
      <c r="C1" s="251"/>
      <c r="D1" s="251"/>
      <c r="E1" s="251"/>
      <c r="F1" s="251"/>
      <c r="G1" s="251"/>
      <c r="H1" s="251"/>
      <c r="I1" s="251"/>
      <c r="J1" s="251"/>
      <c r="K1" s="251"/>
      <c r="L1" s="251"/>
      <c r="M1" s="251"/>
      <c r="N1" s="251"/>
      <c r="O1" s="251"/>
      <c r="P1" s="251"/>
      <c r="Q1" s="1"/>
      <c r="U1" s="6"/>
      <c r="V1" s="6"/>
      <c r="W1" s="6"/>
      <c r="X1" s="6"/>
      <c r="Y1" s="6"/>
      <c r="Z1" s="6"/>
      <c r="AA1" s="6"/>
      <c r="AB1" s="6"/>
      <c r="AC1" s="6"/>
      <c r="AD1" s="6"/>
      <c r="AE1" s="6"/>
      <c r="AF1" s="6"/>
      <c r="AG1" s="6"/>
      <c r="AH1" s="6"/>
      <c r="AI1" s="6"/>
    </row>
    <row r="2" spans="1:35" ht="12.75" customHeight="1" x14ac:dyDescent="0.2">
      <c r="B2" s="8">
        <v>43374</v>
      </c>
      <c r="C2" s="8">
        <v>43405</v>
      </c>
      <c r="D2" s="8">
        <v>43435</v>
      </c>
      <c r="E2" s="8">
        <v>43466</v>
      </c>
      <c r="F2" s="8">
        <v>43497</v>
      </c>
      <c r="G2" s="8">
        <v>43525</v>
      </c>
      <c r="H2" s="8">
        <v>43556</v>
      </c>
      <c r="I2" s="8">
        <v>43586</v>
      </c>
      <c r="J2" s="8">
        <v>43617</v>
      </c>
      <c r="K2" s="8">
        <v>43647</v>
      </c>
      <c r="L2" s="8">
        <v>43678</v>
      </c>
      <c r="M2" s="8">
        <v>43709</v>
      </c>
      <c r="N2" s="8">
        <v>43739</v>
      </c>
      <c r="O2" s="72" t="s">
        <v>55</v>
      </c>
      <c r="P2" s="35" t="s">
        <v>318</v>
      </c>
      <c r="Q2" s="35" t="s">
        <v>319</v>
      </c>
      <c r="R2" s="35" t="s">
        <v>135</v>
      </c>
      <c r="S2" s="35" t="s">
        <v>320</v>
      </c>
    </row>
    <row r="3" spans="1:35" ht="12.75" customHeight="1" x14ac:dyDescent="0.2">
      <c r="A3" s="12"/>
      <c r="B3" s="13"/>
      <c r="C3" s="13"/>
      <c r="D3" s="14"/>
      <c r="E3" s="14"/>
      <c r="F3" s="15"/>
      <c r="G3" s="15"/>
      <c r="H3" s="15"/>
      <c r="I3" s="15"/>
      <c r="J3" s="16"/>
      <c r="K3" s="16"/>
      <c r="L3" s="16"/>
      <c r="M3" s="36"/>
      <c r="N3" s="40"/>
      <c r="O3" s="23"/>
      <c r="P3" s="35" t="s">
        <v>114</v>
      </c>
      <c r="Q3" s="35" t="s">
        <v>114</v>
      </c>
      <c r="R3" s="35"/>
      <c r="S3" s="35"/>
      <c r="T3" s="19"/>
      <c r="U3" s="19"/>
    </row>
    <row r="4" spans="1:35" ht="12.75" customHeight="1" x14ac:dyDescent="0.2">
      <c r="A4" s="24"/>
      <c r="B4" s="24"/>
      <c r="C4" s="24"/>
      <c r="D4" s="24"/>
      <c r="E4" s="24"/>
      <c r="F4" s="24"/>
      <c r="G4" s="35" t="s">
        <v>13</v>
      </c>
      <c r="H4" s="24"/>
      <c r="I4" s="24"/>
      <c r="J4" s="24"/>
      <c r="K4" s="24"/>
      <c r="L4" s="24"/>
      <c r="M4" s="24"/>
      <c r="N4" s="24"/>
      <c r="O4" s="24"/>
      <c r="P4" s="24"/>
      <c r="Q4" s="24"/>
      <c r="S4" s="35" t="s">
        <v>317</v>
      </c>
    </row>
    <row r="5" spans="1:35" ht="12.75" customHeight="1" x14ac:dyDescent="0.2">
      <c r="A5" s="24"/>
      <c r="B5" s="24"/>
      <c r="C5" s="24"/>
      <c r="D5" s="24"/>
      <c r="E5" s="24"/>
      <c r="F5" s="24"/>
      <c r="G5" s="24"/>
      <c r="H5" s="24"/>
      <c r="I5" s="24"/>
      <c r="J5" s="24"/>
      <c r="K5" s="24"/>
      <c r="L5" s="24"/>
      <c r="M5" s="24"/>
      <c r="N5" s="24"/>
      <c r="O5" s="24"/>
      <c r="P5" s="24"/>
      <c r="Q5" s="24"/>
    </row>
    <row r="6" spans="1:35" ht="12.75" customHeight="1" x14ac:dyDescent="0.2">
      <c r="A6" s="6" t="s">
        <v>15</v>
      </c>
      <c r="B6" s="58">
        <v>185</v>
      </c>
      <c r="C6" s="26">
        <v>0</v>
      </c>
      <c r="D6" s="59">
        <v>26056</v>
      </c>
      <c r="E6" s="59">
        <v>0</v>
      </c>
      <c r="F6" s="59">
        <v>16805</v>
      </c>
      <c r="G6" s="59">
        <v>0</v>
      </c>
      <c r="H6" s="59">
        <v>0</v>
      </c>
      <c r="I6" s="59">
        <v>0.37728000000061002</v>
      </c>
      <c r="J6" s="59">
        <v>0</v>
      </c>
      <c r="K6" s="59">
        <v>0</v>
      </c>
      <c r="L6" s="59">
        <v>688.62271999999939</v>
      </c>
      <c r="M6" s="60">
        <v>3592</v>
      </c>
      <c r="N6" s="60"/>
      <c r="O6" s="61">
        <f t="shared" ref="O6:O14" si="0">SUM(B6:M6)</f>
        <v>47327</v>
      </c>
      <c r="P6" s="47">
        <v>45281</v>
      </c>
      <c r="Q6" s="47">
        <v>51943</v>
      </c>
      <c r="R6" s="48">
        <f>Q6-O6</f>
        <v>4616</v>
      </c>
      <c r="S6" s="48">
        <f>100*O6/Q6</f>
        <v>91.11333577190382</v>
      </c>
      <c r="T6" s="28"/>
      <c r="U6" s="26"/>
    </row>
    <row r="7" spans="1:35" ht="12.75" customHeight="1" x14ac:dyDescent="0.2">
      <c r="A7" s="6" t="s">
        <v>75</v>
      </c>
      <c r="B7" s="58">
        <v>34645</v>
      </c>
      <c r="C7" s="26">
        <v>17499</v>
      </c>
      <c r="D7" s="59">
        <v>0</v>
      </c>
      <c r="E7" s="59">
        <v>35258</v>
      </c>
      <c r="F7" s="59">
        <v>0</v>
      </c>
      <c r="G7" s="59">
        <v>0</v>
      </c>
      <c r="H7" s="59">
        <v>0</v>
      </c>
      <c r="I7" s="59">
        <v>-0.44815000001108274</v>
      </c>
      <c r="J7" s="59">
        <v>0</v>
      </c>
      <c r="K7" s="59">
        <v>0.44815000001108274</v>
      </c>
      <c r="L7" s="59">
        <v>0</v>
      </c>
      <c r="M7" s="60">
        <v>12859</v>
      </c>
      <c r="N7" s="60"/>
      <c r="O7" s="61">
        <f t="shared" si="0"/>
        <v>100261</v>
      </c>
      <c r="P7" s="47">
        <v>87402</v>
      </c>
      <c r="Q7" s="47">
        <v>100261</v>
      </c>
      <c r="R7" s="48">
        <f t="shared" ref="R7:R45" si="1">Q7-O7</f>
        <v>0</v>
      </c>
      <c r="S7" s="48">
        <f t="shared" ref="S7:S45" si="2">100*O7/Q7</f>
        <v>100</v>
      </c>
      <c r="T7" s="28"/>
      <c r="U7" s="26"/>
    </row>
    <row r="8" spans="1:35" ht="12.75" customHeight="1" x14ac:dyDescent="0.2">
      <c r="A8" s="6" t="s">
        <v>17</v>
      </c>
      <c r="B8" s="58">
        <v>0</v>
      </c>
      <c r="C8" s="26">
        <v>5098</v>
      </c>
      <c r="D8" s="59">
        <v>0</v>
      </c>
      <c r="E8" s="59">
        <v>0</v>
      </c>
      <c r="F8" s="59">
        <v>0</v>
      </c>
      <c r="G8" s="59">
        <v>0</v>
      </c>
      <c r="H8" s="59">
        <v>0</v>
      </c>
      <c r="I8" s="59">
        <v>-0.47169000000030792</v>
      </c>
      <c r="J8" s="59">
        <v>0</v>
      </c>
      <c r="K8" s="59">
        <v>0.47169000000030792</v>
      </c>
      <c r="L8" s="59">
        <v>0</v>
      </c>
      <c r="M8" s="60">
        <v>2573</v>
      </c>
      <c r="N8" s="60"/>
      <c r="O8" s="61">
        <f t="shared" si="0"/>
        <v>7671</v>
      </c>
      <c r="P8" s="47">
        <v>7371</v>
      </c>
      <c r="Q8" s="47">
        <v>7671</v>
      </c>
      <c r="R8" s="48">
        <f t="shared" si="1"/>
        <v>0</v>
      </c>
      <c r="S8" s="48">
        <f t="shared" si="2"/>
        <v>100</v>
      </c>
      <c r="T8" s="28"/>
      <c r="U8" s="26"/>
    </row>
    <row r="9" spans="1:35" x14ac:dyDescent="0.2">
      <c r="A9" s="6" t="s">
        <v>18</v>
      </c>
      <c r="B9" s="58">
        <v>0</v>
      </c>
      <c r="C9" s="26">
        <v>63</v>
      </c>
      <c r="D9" s="59">
        <v>0</v>
      </c>
      <c r="E9" s="59">
        <v>0</v>
      </c>
      <c r="F9" s="59">
        <v>0</v>
      </c>
      <c r="G9" s="59">
        <v>0</v>
      </c>
      <c r="H9" s="59">
        <v>0</v>
      </c>
      <c r="I9" s="59">
        <v>0.40699000000000041</v>
      </c>
      <c r="J9" s="59">
        <v>0</v>
      </c>
      <c r="K9" s="59">
        <v>104.59300999999999</v>
      </c>
      <c r="L9" s="59">
        <v>13114</v>
      </c>
      <c r="M9" s="60">
        <v>0</v>
      </c>
      <c r="N9" s="60"/>
      <c r="O9" s="61">
        <f t="shared" si="0"/>
        <v>13282</v>
      </c>
      <c r="P9" s="47">
        <v>11584</v>
      </c>
      <c r="Q9" s="47">
        <v>13288</v>
      </c>
      <c r="R9" s="48">
        <f t="shared" si="1"/>
        <v>6</v>
      </c>
      <c r="S9" s="48">
        <f t="shared" si="2"/>
        <v>99.954846478025289</v>
      </c>
      <c r="T9" s="28"/>
      <c r="U9" s="26"/>
    </row>
    <row r="10" spans="1:35" x14ac:dyDescent="0.2">
      <c r="A10" s="6" t="s">
        <v>19</v>
      </c>
      <c r="B10" s="58">
        <v>0</v>
      </c>
      <c r="C10" s="26">
        <v>0</v>
      </c>
      <c r="D10" s="59">
        <v>0</v>
      </c>
      <c r="E10" s="59">
        <v>0</v>
      </c>
      <c r="F10" s="59">
        <v>0</v>
      </c>
      <c r="G10" s="59">
        <v>0</v>
      </c>
      <c r="H10" s="59">
        <v>0</v>
      </c>
      <c r="I10" s="59">
        <v>0</v>
      </c>
      <c r="J10" s="59">
        <v>0</v>
      </c>
      <c r="K10" s="59">
        <v>8377</v>
      </c>
      <c r="L10" s="59">
        <v>0</v>
      </c>
      <c r="M10" s="60">
        <v>732</v>
      </c>
      <c r="N10" s="60"/>
      <c r="O10" s="61">
        <f t="shared" si="0"/>
        <v>9109</v>
      </c>
      <c r="P10" s="47">
        <v>8424</v>
      </c>
      <c r="Q10" s="47">
        <v>9663</v>
      </c>
      <c r="R10" s="48">
        <f t="shared" si="1"/>
        <v>554</v>
      </c>
      <c r="S10" s="48">
        <f t="shared" si="2"/>
        <v>94.266790851702368</v>
      </c>
      <c r="T10" s="28"/>
      <c r="U10" s="26"/>
    </row>
    <row r="11" spans="1:35" x14ac:dyDescent="0.2">
      <c r="A11" s="6" t="s">
        <v>20</v>
      </c>
      <c r="B11" s="58">
        <v>0</v>
      </c>
      <c r="C11" s="26">
        <v>55562</v>
      </c>
      <c r="D11" s="59">
        <v>32177</v>
      </c>
      <c r="E11" s="59">
        <v>31698</v>
      </c>
      <c r="F11" s="59">
        <v>7596</v>
      </c>
      <c r="G11" s="59">
        <v>0</v>
      </c>
      <c r="H11" s="59">
        <v>0</v>
      </c>
      <c r="I11" s="59">
        <v>0.37240000000747386</v>
      </c>
      <c r="J11" s="59">
        <v>25657.627599999993</v>
      </c>
      <c r="K11" s="59">
        <v>2421</v>
      </c>
      <c r="L11" s="59">
        <v>20043</v>
      </c>
      <c r="M11" s="60">
        <v>0</v>
      </c>
      <c r="N11" s="60"/>
      <c r="O11" s="61">
        <f t="shared" si="0"/>
        <v>175155</v>
      </c>
      <c r="P11" s="47">
        <v>152691</v>
      </c>
      <c r="Q11" s="47">
        <v>175155</v>
      </c>
      <c r="R11" s="48">
        <f t="shared" si="1"/>
        <v>0</v>
      </c>
      <c r="S11" s="48">
        <f t="shared" si="2"/>
        <v>100</v>
      </c>
      <c r="T11" s="28"/>
      <c r="U11" s="26"/>
    </row>
    <row r="12" spans="1:35" x14ac:dyDescent="0.2">
      <c r="A12" s="6" t="s">
        <v>21</v>
      </c>
      <c r="B12" s="58">
        <v>742</v>
      </c>
      <c r="C12" s="26">
        <v>3339</v>
      </c>
      <c r="D12" s="59">
        <v>1570</v>
      </c>
      <c r="E12" s="59">
        <v>3362</v>
      </c>
      <c r="F12" s="59">
        <v>2981</v>
      </c>
      <c r="G12" s="59">
        <v>2158</v>
      </c>
      <c r="H12" s="59">
        <v>737</v>
      </c>
      <c r="I12" s="59">
        <v>923</v>
      </c>
      <c r="J12" s="59">
        <v>457</v>
      </c>
      <c r="K12" s="59">
        <v>6262</v>
      </c>
      <c r="L12" s="59">
        <v>1962</v>
      </c>
      <c r="M12" s="60">
        <v>2263</v>
      </c>
      <c r="N12" s="60"/>
      <c r="O12" s="61">
        <f t="shared" si="0"/>
        <v>26756</v>
      </c>
      <c r="P12" s="47">
        <v>25273</v>
      </c>
      <c r="Q12" s="47">
        <v>28991</v>
      </c>
      <c r="R12" s="48">
        <f t="shared" si="1"/>
        <v>2235</v>
      </c>
      <c r="S12" s="48">
        <f t="shared" si="2"/>
        <v>92.290710910282499</v>
      </c>
      <c r="T12" s="28"/>
      <c r="U12" s="26"/>
    </row>
    <row r="13" spans="1:35" x14ac:dyDescent="0.2">
      <c r="A13" s="6" t="s">
        <v>22</v>
      </c>
      <c r="B13" s="58">
        <v>0</v>
      </c>
      <c r="C13" s="26">
        <v>0</v>
      </c>
      <c r="D13" s="59">
        <v>0</v>
      </c>
      <c r="E13" s="59">
        <v>0</v>
      </c>
      <c r="F13" s="59">
        <v>0</v>
      </c>
      <c r="G13" s="59">
        <v>0</v>
      </c>
      <c r="H13" s="59">
        <v>0</v>
      </c>
      <c r="I13" s="59">
        <v>0</v>
      </c>
      <c r="J13" s="59">
        <v>0</v>
      </c>
      <c r="K13" s="59">
        <v>0</v>
      </c>
      <c r="L13" s="59">
        <v>0</v>
      </c>
      <c r="M13" s="60">
        <v>0</v>
      </c>
      <c r="N13" s="60"/>
      <c r="O13" s="61">
        <f t="shared" si="0"/>
        <v>0</v>
      </c>
      <c r="P13" s="47">
        <v>7258</v>
      </c>
      <c r="Q13" s="47">
        <v>0</v>
      </c>
      <c r="R13" s="48">
        <f t="shared" si="1"/>
        <v>0</v>
      </c>
      <c r="S13" s="67"/>
      <c r="T13" s="28"/>
      <c r="U13" s="26"/>
    </row>
    <row r="14" spans="1:35" x14ac:dyDescent="0.2">
      <c r="A14" s="6" t="s">
        <v>23</v>
      </c>
      <c r="B14" s="58">
        <v>0</v>
      </c>
      <c r="C14" s="26">
        <v>0</v>
      </c>
      <c r="D14" s="59">
        <v>0</v>
      </c>
      <c r="E14" s="59">
        <v>0</v>
      </c>
      <c r="F14" s="59">
        <v>0</v>
      </c>
      <c r="G14" s="59">
        <v>0</v>
      </c>
      <c r="H14" s="59">
        <v>15796</v>
      </c>
      <c r="I14" s="59">
        <v>-4.600000011123484E-4</v>
      </c>
      <c r="J14" s="59">
        <v>0</v>
      </c>
      <c r="K14" s="59">
        <v>0</v>
      </c>
      <c r="L14" s="59">
        <v>0</v>
      </c>
      <c r="M14" s="60">
        <v>2324.0004600000011</v>
      </c>
      <c r="N14" s="60"/>
      <c r="O14" s="61">
        <f t="shared" si="0"/>
        <v>18120</v>
      </c>
      <c r="P14" s="47">
        <v>15796</v>
      </c>
      <c r="Q14" s="47">
        <v>18120</v>
      </c>
      <c r="R14" s="48">
        <f t="shared" si="1"/>
        <v>0</v>
      </c>
      <c r="S14" s="48">
        <f t="shared" si="2"/>
        <v>100</v>
      </c>
      <c r="T14" s="28"/>
      <c r="U14" s="26"/>
    </row>
    <row r="15" spans="1:35" x14ac:dyDescent="0.2">
      <c r="A15" s="6" t="s">
        <v>24</v>
      </c>
      <c r="B15" s="58">
        <v>0</v>
      </c>
      <c r="C15" s="26">
        <v>0</v>
      </c>
      <c r="D15" s="59">
        <v>0</v>
      </c>
      <c r="E15" s="59">
        <v>0</v>
      </c>
      <c r="F15" s="59">
        <v>0</v>
      </c>
      <c r="G15" s="59">
        <v>0</v>
      </c>
      <c r="H15" s="59">
        <v>0</v>
      </c>
      <c r="I15" s="59">
        <v>0</v>
      </c>
      <c r="J15" s="59">
        <v>0</v>
      </c>
      <c r="K15" s="59">
        <v>0</v>
      </c>
      <c r="L15" s="59">
        <v>0</v>
      </c>
      <c r="M15" s="60">
        <v>0</v>
      </c>
      <c r="N15" s="60"/>
      <c r="O15" s="61">
        <f t="shared" ref="O15:O44" si="3">SUM(B15:N15)</f>
        <v>0</v>
      </c>
      <c r="P15" s="47">
        <v>7258</v>
      </c>
      <c r="Q15" s="47">
        <v>0</v>
      </c>
      <c r="R15" s="48">
        <f t="shared" si="1"/>
        <v>0</v>
      </c>
      <c r="S15" s="67"/>
      <c r="T15" s="28"/>
      <c r="U15" s="26"/>
    </row>
    <row r="16" spans="1:35" x14ac:dyDescent="0.2">
      <c r="A16" s="6" t="s">
        <v>25</v>
      </c>
      <c r="B16" s="58">
        <v>0</v>
      </c>
      <c r="C16" s="26">
        <v>0</v>
      </c>
      <c r="D16" s="59">
        <v>0</v>
      </c>
      <c r="E16" s="59">
        <v>19081</v>
      </c>
      <c r="F16" s="59">
        <v>38839</v>
      </c>
      <c r="G16" s="59">
        <v>61239</v>
      </c>
      <c r="H16" s="59">
        <v>0</v>
      </c>
      <c r="I16" s="59">
        <v>12088.684000000008</v>
      </c>
      <c r="J16" s="59">
        <v>51925.315999999992</v>
      </c>
      <c r="K16" s="59">
        <v>706</v>
      </c>
      <c r="L16" s="59">
        <v>235</v>
      </c>
      <c r="M16" s="60">
        <v>936</v>
      </c>
      <c r="N16" s="60"/>
      <c r="O16" s="61">
        <f t="shared" si="3"/>
        <v>185050</v>
      </c>
      <c r="P16" s="47">
        <v>185335</v>
      </c>
      <c r="Q16" s="47">
        <v>185335</v>
      </c>
      <c r="R16" s="48">
        <f t="shared" si="1"/>
        <v>285</v>
      </c>
      <c r="S16" s="48">
        <f t="shared" si="2"/>
        <v>99.846224404456791</v>
      </c>
      <c r="T16" s="28"/>
      <c r="U16" s="26"/>
    </row>
    <row r="17" spans="1:21" x14ac:dyDescent="0.2">
      <c r="A17" s="6" t="s">
        <v>26</v>
      </c>
      <c r="B17" s="58">
        <v>0</v>
      </c>
      <c r="C17" s="26">
        <v>0</v>
      </c>
      <c r="D17" s="59">
        <v>0</v>
      </c>
      <c r="E17" s="59">
        <v>0</v>
      </c>
      <c r="F17" s="59">
        <v>11584</v>
      </c>
      <c r="G17" s="59">
        <v>0</v>
      </c>
      <c r="H17" s="59">
        <v>0</v>
      </c>
      <c r="I17" s="59">
        <v>-5.6800000002112938E-3</v>
      </c>
      <c r="J17" s="59">
        <v>0</v>
      </c>
      <c r="K17" s="59">
        <v>5.6800000002112938E-3</v>
      </c>
      <c r="L17" s="59">
        <v>0</v>
      </c>
      <c r="M17" s="60">
        <v>0</v>
      </c>
      <c r="N17" s="60"/>
      <c r="O17" s="61">
        <f t="shared" si="3"/>
        <v>11584</v>
      </c>
      <c r="P17" s="47">
        <v>11584</v>
      </c>
      <c r="Q17" s="47">
        <v>11584</v>
      </c>
      <c r="R17" s="48">
        <f t="shared" si="1"/>
        <v>0</v>
      </c>
      <c r="S17" s="48">
        <f t="shared" si="2"/>
        <v>100</v>
      </c>
      <c r="T17" s="28"/>
      <c r="U17" s="26"/>
    </row>
    <row r="18" spans="1:21" x14ac:dyDescent="0.2">
      <c r="A18" s="6" t="s">
        <v>27</v>
      </c>
      <c r="B18" s="58">
        <v>0</v>
      </c>
      <c r="C18" s="26">
        <v>0</v>
      </c>
      <c r="D18" s="59">
        <v>0</v>
      </c>
      <c r="E18" s="59">
        <v>27379</v>
      </c>
      <c r="F18" s="59">
        <v>0</v>
      </c>
      <c r="G18" s="59">
        <v>0</v>
      </c>
      <c r="H18" s="59">
        <v>0</v>
      </c>
      <c r="I18" s="59">
        <v>0</v>
      </c>
      <c r="J18" s="59">
        <v>0</v>
      </c>
      <c r="K18" s="59">
        <v>4020</v>
      </c>
      <c r="L18" s="59">
        <v>0</v>
      </c>
      <c r="M18" s="60">
        <v>0</v>
      </c>
      <c r="N18" s="60"/>
      <c r="O18" s="61">
        <f t="shared" si="3"/>
        <v>31399</v>
      </c>
      <c r="P18" s="47">
        <v>27379</v>
      </c>
      <c r="Q18" s="47">
        <v>31407</v>
      </c>
      <c r="R18" s="48">
        <f t="shared" si="1"/>
        <v>8</v>
      </c>
      <c r="S18" s="48">
        <f t="shared" si="2"/>
        <v>99.974527971471332</v>
      </c>
      <c r="T18" s="28"/>
      <c r="U18" s="26"/>
    </row>
    <row r="19" spans="1:21" x14ac:dyDescent="0.2">
      <c r="A19" s="6" t="s">
        <v>78</v>
      </c>
      <c r="B19" s="58">
        <v>12136</v>
      </c>
      <c r="C19" s="26">
        <v>4713</v>
      </c>
      <c r="D19" s="59">
        <v>0</v>
      </c>
      <c r="E19" s="59">
        <v>0</v>
      </c>
      <c r="F19" s="59">
        <v>0</v>
      </c>
      <c r="G19" s="59">
        <v>0</v>
      </c>
      <c r="H19" s="59">
        <v>0</v>
      </c>
      <c r="I19" s="59">
        <v>0</v>
      </c>
      <c r="J19" s="59">
        <v>0</v>
      </c>
      <c r="K19" s="59">
        <v>0</v>
      </c>
      <c r="L19" s="59">
        <v>0</v>
      </c>
      <c r="M19" s="60">
        <v>0</v>
      </c>
      <c r="N19" s="60">
        <v>2479</v>
      </c>
      <c r="O19" s="61">
        <f t="shared" si="3"/>
        <v>19328</v>
      </c>
      <c r="P19" s="47">
        <v>16849</v>
      </c>
      <c r="Q19" s="47">
        <v>19328</v>
      </c>
      <c r="R19" s="48">
        <f t="shared" si="1"/>
        <v>0</v>
      </c>
      <c r="S19" s="48">
        <f t="shared" si="2"/>
        <v>100</v>
      </c>
      <c r="T19" s="28"/>
      <c r="U19" s="26"/>
    </row>
    <row r="20" spans="1:21" x14ac:dyDescent="0.2">
      <c r="A20" s="6" t="s">
        <v>28</v>
      </c>
      <c r="B20" s="58">
        <v>0</v>
      </c>
      <c r="C20" s="26">
        <v>9477</v>
      </c>
      <c r="D20" s="59">
        <v>0</v>
      </c>
      <c r="E20" s="59">
        <v>0</v>
      </c>
      <c r="F20" s="59">
        <v>0</v>
      </c>
      <c r="G20" s="59">
        <v>0</v>
      </c>
      <c r="H20" s="59">
        <v>0</v>
      </c>
      <c r="I20" s="59">
        <v>-3.8000000131432898E-4</v>
      </c>
      <c r="J20" s="59">
        <v>0</v>
      </c>
      <c r="K20" s="59">
        <v>3.8000000131432898E-4</v>
      </c>
      <c r="L20" s="59">
        <v>0</v>
      </c>
      <c r="M20" s="60">
        <v>0</v>
      </c>
      <c r="N20" s="60"/>
      <c r="O20" s="61">
        <f t="shared" si="3"/>
        <v>9477</v>
      </c>
      <c r="P20" s="47">
        <v>9477</v>
      </c>
      <c r="Q20" s="47">
        <v>10871</v>
      </c>
      <c r="R20" s="48">
        <f t="shared" si="1"/>
        <v>1394</v>
      </c>
      <c r="S20" s="48">
        <f t="shared" si="2"/>
        <v>87.176892650170174</v>
      </c>
      <c r="T20" s="28"/>
      <c r="U20" s="26"/>
    </row>
    <row r="21" spans="1:21" x14ac:dyDescent="0.2">
      <c r="A21" s="6" t="s">
        <v>29</v>
      </c>
      <c r="B21" s="58">
        <v>0</v>
      </c>
      <c r="C21" s="26">
        <v>0</v>
      </c>
      <c r="D21" s="59">
        <v>0</v>
      </c>
      <c r="E21" s="59">
        <v>0</v>
      </c>
      <c r="F21" s="59">
        <v>0</v>
      </c>
      <c r="G21" s="59">
        <v>0</v>
      </c>
      <c r="H21" s="59">
        <v>0</v>
      </c>
      <c r="I21" s="59">
        <v>0</v>
      </c>
      <c r="J21" s="59">
        <v>0</v>
      </c>
      <c r="K21" s="59">
        <v>0</v>
      </c>
      <c r="L21" s="59">
        <v>0</v>
      </c>
      <c r="M21" s="60">
        <v>0</v>
      </c>
      <c r="N21" s="60"/>
      <c r="O21" s="61">
        <f t="shared" si="3"/>
        <v>0</v>
      </c>
      <c r="P21" s="47">
        <v>7258</v>
      </c>
      <c r="Q21" s="47">
        <v>0</v>
      </c>
      <c r="R21" s="48">
        <f t="shared" si="1"/>
        <v>0</v>
      </c>
      <c r="S21" s="67"/>
      <c r="T21" s="28"/>
      <c r="U21" s="26"/>
    </row>
    <row r="22" spans="1:21" x14ac:dyDescent="0.2">
      <c r="A22" s="6" t="s">
        <v>30</v>
      </c>
      <c r="B22" s="58">
        <v>183</v>
      </c>
      <c r="C22" s="26">
        <v>0</v>
      </c>
      <c r="D22" s="59">
        <v>7695</v>
      </c>
      <c r="E22" s="59">
        <v>30228</v>
      </c>
      <c r="F22" s="59">
        <v>3261</v>
      </c>
      <c r="G22" s="59">
        <v>0</v>
      </c>
      <c r="H22" s="59">
        <v>0</v>
      </c>
      <c r="I22" s="59">
        <v>-0.38796999999613035</v>
      </c>
      <c r="J22" s="59">
        <v>0</v>
      </c>
      <c r="K22" s="59">
        <v>527.38796999999613</v>
      </c>
      <c r="L22" s="59">
        <v>14664</v>
      </c>
      <c r="M22" s="60">
        <v>1425</v>
      </c>
      <c r="N22" s="60"/>
      <c r="O22" s="61">
        <f t="shared" si="3"/>
        <v>57983</v>
      </c>
      <c r="P22" s="47">
        <v>50546</v>
      </c>
      <c r="Q22" s="47">
        <v>57983</v>
      </c>
      <c r="R22" s="48">
        <f t="shared" si="1"/>
        <v>0</v>
      </c>
      <c r="S22" s="48">
        <f t="shared" si="2"/>
        <v>100</v>
      </c>
      <c r="T22" s="28"/>
      <c r="U22" s="26"/>
    </row>
    <row r="23" spans="1:21" x14ac:dyDescent="0.2">
      <c r="A23" s="6" t="s">
        <v>31</v>
      </c>
      <c r="B23" s="58">
        <v>0</v>
      </c>
      <c r="C23" s="26">
        <v>6293</v>
      </c>
      <c r="D23" s="59">
        <v>0</v>
      </c>
      <c r="E23" s="59">
        <v>6343</v>
      </c>
      <c r="F23" s="59">
        <v>0</v>
      </c>
      <c r="G23" s="59">
        <v>0</v>
      </c>
      <c r="H23" s="59">
        <v>0</v>
      </c>
      <c r="I23" s="59">
        <v>0</v>
      </c>
      <c r="J23" s="59">
        <v>0</v>
      </c>
      <c r="K23" s="59">
        <v>0</v>
      </c>
      <c r="L23" s="59">
        <v>0</v>
      </c>
      <c r="M23" s="60">
        <v>0</v>
      </c>
      <c r="N23" s="60">
        <v>1859</v>
      </c>
      <c r="O23" s="61">
        <f t="shared" si="3"/>
        <v>14495</v>
      </c>
      <c r="P23" s="47">
        <v>12636</v>
      </c>
      <c r="Q23" s="47">
        <v>14495</v>
      </c>
      <c r="R23" s="48">
        <f t="shared" si="1"/>
        <v>0</v>
      </c>
      <c r="S23" s="48">
        <f t="shared" si="2"/>
        <v>100</v>
      </c>
      <c r="T23" s="28"/>
      <c r="U23" s="26"/>
    </row>
    <row r="24" spans="1:21" x14ac:dyDescent="0.2">
      <c r="A24" s="6" t="s">
        <v>32</v>
      </c>
      <c r="B24" s="58">
        <v>0</v>
      </c>
      <c r="C24" s="26">
        <v>0</v>
      </c>
      <c r="D24" s="59">
        <v>0</v>
      </c>
      <c r="E24" s="59">
        <v>0</v>
      </c>
      <c r="F24" s="59">
        <v>0</v>
      </c>
      <c r="G24" s="59">
        <v>0</v>
      </c>
      <c r="H24" s="59">
        <v>0</v>
      </c>
      <c r="I24" s="59">
        <v>0</v>
      </c>
      <c r="J24" s="59">
        <v>0</v>
      </c>
      <c r="K24" s="59">
        <v>0</v>
      </c>
      <c r="L24" s="59">
        <v>0</v>
      </c>
      <c r="M24" s="60">
        <v>0</v>
      </c>
      <c r="N24" s="60"/>
      <c r="O24" s="61">
        <f t="shared" si="3"/>
        <v>0</v>
      </c>
      <c r="P24" s="47">
        <v>7258</v>
      </c>
      <c r="Q24" s="47">
        <v>0</v>
      </c>
      <c r="R24" s="48">
        <f t="shared" si="1"/>
        <v>0</v>
      </c>
      <c r="S24" s="67"/>
      <c r="T24" s="28"/>
      <c r="U24" s="26"/>
    </row>
    <row r="25" spans="1:21" x14ac:dyDescent="0.2">
      <c r="A25" s="6" t="s">
        <v>33</v>
      </c>
      <c r="B25" s="58">
        <v>0</v>
      </c>
      <c r="C25" s="26">
        <v>0</v>
      </c>
      <c r="D25" s="59">
        <v>0</v>
      </c>
      <c r="E25" s="59">
        <v>0</v>
      </c>
      <c r="F25" s="59">
        <v>0</v>
      </c>
      <c r="G25" s="59">
        <v>5359</v>
      </c>
      <c r="H25" s="59">
        <v>0</v>
      </c>
      <c r="I25" s="59">
        <v>5048.2981099999997</v>
      </c>
      <c r="J25" s="59">
        <v>0</v>
      </c>
      <c r="K25" s="59">
        <v>0</v>
      </c>
      <c r="L25" s="59">
        <v>618.70189000000028</v>
      </c>
      <c r="M25" s="60">
        <v>620</v>
      </c>
      <c r="N25" s="60"/>
      <c r="O25" s="61">
        <f t="shared" si="3"/>
        <v>11646</v>
      </c>
      <c r="P25" s="47">
        <v>10530</v>
      </c>
      <c r="Q25" s="47">
        <v>12079</v>
      </c>
      <c r="R25" s="48">
        <f t="shared" si="1"/>
        <v>433</v>
      </c>
      <c r="S25" s="48">
        <f t="shared" si="2"/>
        <v>96.415266164417588</v>
      </c>
      <c r="T25" s="28"/>
      <c r="U25" s="26"/>
    </row>
    <row r="26" spans="1:21" x14ac:dyDescent="0.2">
      <c r="A26" s="6" t="s">
        <v>34</v>
      </c>
      <c r="B26" s="58">
        <v>85</v>
      </c>
      <c r="C26" s="26">
        <v>377</v>
      </c>
      <c r="D26" s="59">
        <v>149</v>
      </c>
      <c r="E26" s="59">
        <v>12</v>
      </c>
      <c r="F26" s="59">
        <v>105</v>
      </c>
      <c r="G26" s="59">
        <v>1</v>
      </c>
      <c r="H26" s="59">
        <v>3</v>
      </c>
      <c r="I26" s="59">
        <v>147</v>
      </c>
      <c r="J26" s="59">
        <v>167</v>
      </c>
      <c r="K26" s="59">
        <v>42</v>
      </c>
      <c r="L26" s="59">
        <v>84</v>
      </c>
      <c r="M26" s="60">
        <v>333</v>
      </c>
      <c r="N26" s="60">
        <v>314</v>
      </c>
      <c r="O26" s="61">
        <f t="shared" si="3"/>
        <v>1819</v>
      </c>
      <c r="P26" s="47">
        <v>8424</v>
      </c>
      <c r="Q26" s="47">
        <v>9663</v>
      </c>
      <c r="R26" s="48">
        <f t="shared" si="1"/>
        <v>7844</v>
      </c>
      <c r="S26" s="48">
        <f t="shared" si="2"/>
        <v>18.824381662009728</v>
      </c>
      <c r="T26" s="28"/>
      <c r="U26" s="26"/>
    </row>
    <row r="27" spans="1:21" x14ac:dyDescent="0.2">
      <c r="A27" s="6" t="s">
        <v>35</v>
      </c>
      <c r="B27" s="58">
        <v>0</v>
      </c>
      <c r="C27" s="26">
        <v>0</v>
      </c>
      <c r="D27" s="59">
        <v>0</v>
      </c>
      <c r="E27" s="59">
        <v>0</v>
      </c>
      <c r="F27" s="59">
        <v>0</v>
      </c>
      <c r="G27" s="59">
        <v>0</v>
      </c>
      <c r="H27" s="59">
        <v>0</v>
      </c>
      <c r="I27" s="59">
        <v>11584</v>
      </c>
      <c r="J27" s="59">
        <v>0</v>
      </c>
      <c r="K27" s="59">
        <v>0</v>
      </c>
      <c r="L27" s="59">
        <v>1704</v>
      </c>
      <c r="M27" s="60">
        <v>0</v>
      </c>
      <c r="N27" s="60"/>
      <c r="O27" s="61">
        <f t="shared" si="3"/>
        <v>13288</v>
      </c>
      <c r="P27" s="47">
        <v>11584</v>
      </c>
      <c r="Q27" s="47">
        <v>13288</v>
      </c>
      <c r="R27" s="48">
        <f t="shared" si="1"/>
        <v>0</v>
      </c>
      <c r="S27" s="48">
        <f t="shared" si="2"/>
        <v>100</v>
      </c>
      <c r="T27" s="28"/>
      <c r="U27" s="26"/>
    </row>
    <row r="28" spans="1:21" x14ac:dyDescent="0.2">
      <c r="A28" s="6" t="s">
        <v>36</v>
      </c>
      <c r="B28" s="58">
        <v>0</v>
      </c>
      <c r="C28" s="26">
        <v>0</v>
      </c>
      <c r="D28" s="59">
        <v>0</v>
      </c>
      <c r="E28" s="59">
        <v>0</v>
      </c>
      <c r="F28" s="59">
        <v>0</v>
      </c>
      <c r="G28" s="59">
        <v>0</v>
      </c>
      <c r="H28" s="59">
        <v>0</v>
      </c>
      <c r="I28" s="59">
        <v>0</v>
      </c>
      <c r="J28" s="59">
        <v>0</v>
      </c>
      <c r="K28" s="59">
        <v>0</v>
      </c>
      <c r="L28" s="59">
        <v>0</v>
      </c>
      <c r="M28" s="60">
        <v>0</v>
      </c>
      <c r="N28" s="60"/>
      <c r="O28" s="61">
        <f t="shared" si="3"/>
        <v>0</v>
      </c>
      <c r="P28" s="47">
        <v>7258</v>
      </c>
      <c r="Q28" s="47">
        <v>0</v>
      </c>
      <c r="R28" s="48">
        <f t="shared" si="1"/>
        <v>0</v>
      </c>
      <c r="S28" s="67"/>
      <c r="T28" s="28"/>
      <c r="U28" s="26"/>
    </row>
    <row r="29" spans="1:21" x14ac:dyDescent="0.2">
      <c r="A29" s="6" t="s">
        <v>37</v>
      </c>
      <c r="B29" s="58">
        <v>0</v>
      </c>
      <c r="C29" s="26">
        <v>0</v>
      </c>
      <c r="D29" s="59">
        <v>7862</v>
      </c>
      <c r="E29" s="59">
        <v>147</v>
      </c>
      <c r="F29" s="59">
        <v>0</v>
      </c>
      <c r="G29" s="59">
        <v>339</v>
      </c>
      <c r="H29" s="59">
        <v>567</v>
      </c>
      <c r="I29" s="59">
        <v>556</v>
      </c>
      <c r="J29" s="59">
        <v>-1328</v>
      </c>
      <c r="K29" s="59">
        <v>105</v>
      </c>
      <c r="L29" s="59">
        <v>141</v>
      </c>
      <c r="M29" s="60">
        <v>239</v>
      </c>
      <c r="N29" s="60">
        <v>2233</v>
      </c>
      <c r="O29" s="61">
        <f t="shared" si="3"/>
        <v>10861</v>
      </c>
      <c r="P29" s="47">
        <v>10530</v>
      </c>
      <c r="Q29" s="47">
        <v>12079</v>
      </c>
      <c r="R29" s="48">
        <f t="shared" si="1"/>
        <v>1218</v>
      </c>
      <c r="S29" s="48">
        <f t="shared" si="2"/>
        <v>89.916383806606504</v>
      </c>
      <c r="T29" s="28"/>
      <c r="U29" s="26"/>
    </row>
    <row r="30" spans="1:21" x14ac:dyDescent="0.2">
      <c r="A30" s="6" t="s">
        <v>38</v>
      </c>
      <c r="B30" s="58">
        <v>822</v>
      </c>
      <c r="C30" s="26">
        <v>1074</v>
      </c>
      <c r="D30" s="59">
        <v>1104</v>
      </c>
      <c r="E30" s="59">
        <v>1218</v>
      </c>
      <c r="F30" s="59">
        <v>777</v>
      </c>
      <c r="G30" s="59">
        <v>362</v>
      </c>
      <c r="H30" s="59">
        <v>1432</v>
      </c>
      <c r="I30" s="59">
        <v>1147</v>
      </c>
      <c r="J30" s="59">
        <v>2429</v>
      </c>
      <c r="K30" s="59">
        <v>1142</v>
      </c>
      <c r="L30" s="59">
        <v>970</v>
      </c>
      <c r="M30" s="60">
        <v>1580</v>
      </c>
      <c r="N30" s="60"/>
      <c r="O30" s="61">
        <f t="shared" si="3"/>
        <v>14057</v>
      </c>
      <c r="P30" s="47">
        <v>12636</v>
      </c>
      <c r="Q30" s="47">
        <v>14495</v>
      </c>
      <c r="R30" s="48">
        <f t="shared" si="1"/>
        <v>438</v>
      </c>
      <c r="S30" s="48">
        <f t="shared" si="2"/>
        <v>96.978268368402894</v>
      </c>
      <c r="T30" s="28"/>
      <c r="U30" s="26"/>
    </row>
    <row r="31" spans="1:21" x14ac:dyDescent="0.2">
      <c r="A31" s="6" t="s">
        <v>81</v>
      </c>
      <c r="B31" s="58">
        <v>0</v>
      </c>
      <c r="C31" s="26">
        <v>0</v>
      </c>
      <c r="D31" s="59">
        <v>0</v>
      </c>
      <c r="E31" s="59">
        <v>0</v>
      </c>
      <c r="F31" s="59">
        <v>0</v>
      </c>
      <c r="G31" s="59">
        <v>0</v>
      </c>
      <c r="H31" s="59">
        <v>0</v>
      </c>
      <c r="I31" s="59">
        <v>0</v>
      </c>
      <c r="J31" s="59">
        <v>0</v>
      </c>
      <c r="K31" s="59">
        <v>0</v>
      </c>
      <c r="L31" s="59">
        <v>0</v>
      </c>
      <c r="M31" s="60">
        <v>0</v>
      </c>
      <c r="N31" s="60"/>
      <c r="O31" s="61">
        <f t="shared" si="3"/>
        <v>0</v>
      </c>
      <c r="P31" s="47">
        <v>7258</v>
      </c>
      <c r="Q31" s="47">
        <v>7258</v>
      </c>
      <c r="R31" s="48">
        <f t="shared" si="1"/>
        <v>7258</v>
      </c>
      <c r="S31" s="48">
        <f>100*O31/Q31</f>
        <v>0</v>
      </c>
      <c r="T31" s="28"/>
      <c r="U31" s="26"/>
    </row>
    <row r="32" spans="1:21" x14ac:dyDescent="0.2">
      <c r="A32" s="6" t="s">
        <v>39</v>
      </c>
      <c r="B32" s="58">
        <v>13165</v>
      </c>
      <c r="C32" s="26">
        <v>525</v>
      </c>
      <c r="D32" s="59">
        <v>0</v>
      </c>
      <c r="E32" s="59">
        <v>0</v>
      </c>
      <c r="F32" s="59">
        <v>0</v>
      </c>
      <c r="G32" s="59">
        <v>0</v>
      </c>
      <c r="H32" s="59">
        <v>0</v>
      </c>
      <c r="I32" s="59">
        <v>0</v>
      </c>
      <c r="J32" s="59">
        <v>0</v>
      </c>
      <c r="K32" s="59">
        <v>0</v>
      </c>
      <c r="L32" s="59">
        <v>0</v>
      </c>
      <c r="M32" s="60">
        <v>0</v>
      </c>
      <c r="N32" s="60">
        <v>683</v>
      </c>
      <c r="O32" s="61">
        <f t="shared" si="3"/>
        <v>14373</v>
      </c>
      <c r="P32" s="47">
        <v>13690</v>
      </c>
      <c r="Q32" s="47">
        <v>15704</v>
      </c>
      <c r="R32" s="48">
        <f t="shared" si="1"/>
        <v>1331</v>
      </c>
      <c r="S32" s="48">
        <f t="shared" si="2"/>
        <v>91.524452368823233</v>
      </c>
      <c r="T32" s="28"/>
      <c r="U32" s="26"/>
    </row>
    <row r="33" spans="1:35" x14ac:dyDescent="0.2">
      <c r="A33" s="6" t="s">
        <v>40</v>
      </c>
      <c r="B33" s="58">
        <v>0</v>
      </c>
      <c r="C33" s="26">
        <v>10954</v>
      </c>
      <c r="D33" s="59">
        <v>11160</v>
      </c>
      <c r="E33" s="59">
        <v>0</v>
      </c>
      <c r="F33" s="59">
        <v>0</v>
      </c>
      <c r="G33" s="59">
        <v>0</v>
      </c>
      <c r="H33" s="59">
        <v>0</v>
      </c>
      <c r="I33" s="59">
        <v>0</v>
      </c>
      <c r="J33" s="59">
        <v>0</v>
      </c>
      <c r="K33" s="59">
        <v>0</v>
      </c>
      <c r="L33" s="59">
        <v>2881</v>
      </c>
      <c r="M33" s="60">
        <v>0</v>
      </c>
      <c r="N33" s="60"/>
      <c r="O33" s="61">
        <f t="shared" si="3"/>
        <v>24995</v>
      </c>
      <c r="P33" s="47">
        <v>22114</v>
      </c>
      <c r="Q33" s="47">
        <v>25368</v>
      </c>
      <c r="R33" s="48">
        <f t="shared" si="1"/>
        <v>373</v>
      </c>
      <c r="S33" s="48">
        <f t="shared" si="2"/>
        <v>98.529643645537689</v>
      </c>
      <c r="T33" s="28"/>
      <c r="U33" s="26"/>
    </row>
    <row r="34" spans="1:35" x14ac:dyDescent="0.2">
      <c r="A34" s="6" t="s">
        <v>41</v>
      </c>
      <c r="B34" s="58">
        <v>0</v>
      </c>
      <c r="C34" s="26">
        <v>5239</v>
      </c>
      <c r="D34" s="59">
        <v>261</v>
      </c>
      <c r="E34" s="59">
        <v>444</v>
      </c>
      <c r="F34" s="59">
        <v>156</v>
      </c>
      <c r="G34" s="59">
        <v>119</v>
      </c>
      <c r="H34" s="59">
        <v>15293</v>
      </c>
      <c r="I34" s="59">
        <v>7871</v>
      </c>
      <c r="J34" s="59">
        <v>262</v>
      </c>
      <c r="K34" s="59">
        <v>4571</v>
      </c>
      <c r="L34" s="59">
        <v>27</v>
      </c>
      <c r="M34" s="60">
        <v>0</v>
      </c>
      <c r="N34" s="60"/>
      <c r="O34" s="61">
        <f t="shared" si="3"/>
        <v>34243</v>
      </c>
      <c r="P34" s="47">
        <v>30538</v>
      </c>
      <c r="Q34" s="47">
        <v>35031</v>
      </c>
      <c r="R34" s="48">
        <f t="shared" si="1"/>
        <v>788</v>
      </c>
      <c r="S34" s="48">
        <f t="shared" si="2"/>
        <v>97.750563786360658</v>
      </c>
      <c r="T34" s="28"/>
      <c r="U34" s="26"/>
    </row>
    <row r="35" spans="1:35" x14ac:dyDescent="0.2">
      <c r="A35" s="6" t="s">
        <v>42</v>
      </c>
      <c r="B35" s="58">
        <v>0</v>
      </c>
      <c r="C35" s="26">
        <v>0</v>
      </c>
      <c r="D35" s="59">
        <v>0</v>
      </c>
      <c r="E35" s="59">
        <v>0</v>
      </c>
      <c r="F35" s="59">
        <v>0</v>
      </c>
      <c r="G35" s="59">
        <v>0</v>
      </c>
      <c r="H35" s="59">
        <v>0</v>
      </c>
      <c r="I35" s="59">
        <v>0</v>
      </c>
      <c r="J35" s="59">
        <v>0</v>
      </c>
      <c r="K35" s="59">
        <v>0</v>
      </c>
      <c r="L35" s="59">
        <v>0</v>
      </c>
      <c r="M35" s="60">
        <v>0</v>
      </c>
      <c r="N35" s="60"/>
      <c r="O35" s="61">
        <f t="shared" si="3"/>
        <v>0</v>
      </c>
      <c r="P35" s="47">
        <v>7258</v>
      </c>
      <c r="Q35" s="47">
        <v>0</v>
      </c>
      <c r="R35" s="48">
        <f t="shared" si="1"/>
        <v>0</v>
      </c>
      <c r="S35" s="67"/>
      <c r="T35" s="28"/>
      <c r="U35" s="26"/>
    </row>
    <row r="36" spans="1:35" x14ac:dyDescent="0.2">
      <c r="A36" s="6" t="s">
        <v>43</v>
      </c>
      <c r="B36" s="58">
        <v>0</v>
      </c>
      <c r="C36" s="26">
        <v>0</v>
      </c>
      <c r="D36" s="59">
        <v>674</v>
      </c>
      <c r="E36" s="59">
        <v>0</v>
      </c>
      <c r="F36" s="59">
        <v>0</v>
      </c>
      <c r="G36" s="59">
        <v>423</v>
      </c>
      <c r="H36" s="59">
        <v>0</v>
      </c>
      <c r="I36" s="59">
        <v>-0.36745999999993728</v>
      </c>
      <c r="J36" s="59">
        <v>0</v>
      </c>
      <c r="K36" s="59">
        <v>0</v>
      </c>
      <c r="L36" s="59">
        <v>0</v>
      </c>
      <c r="M36" s="60">
        <v>4253.3674599999995</v>
      </c>
      <c r="N36" s="60"/>
      <c r="O36" s="61">
        <f t="shared" si="3"/>
        <v>5350</v>
      </c>
      <c r="P36" s="47">
        <v>7258</v>
      </c>
      <c r="Q36" s="47">
        <v>7258</v>
      </c>
      <c r="R36" s="48">
        <f t="shared" si="1"/>
        <v>1908</v>
      </c>
      <c r="S36" s="48">
        <f t="shared" si="2"/>
        <v>73.711766326811798</v>
      </c>
      <c r="T36" s="28"/>
      <c r="U36" s="26"/>
    </row>
    <row r="37" spans="1:35" x14ac:dyDescent="0.2">
      <c r="A37" s="6" t="s">
        <v>44</v>
      </c>
      <c r="B37" s="58">
        <v>0</v>
      </c>
      <c r="C37" s="26">
        <v>0</v>
      </c>
      <c r="D37" s="59">
        <v>104</v>
      </c>
      <c r="E37" s="59">
        <v>3</v>
      </c>
      <c r="F37" s="59">
        <v>13495</v>
      </c>
      <c r="G37" s="59">
        <v>0</v>
      </c>
      <c r="H37" s="59">
        <v>191</v>
      </c>
      <c r="I37" s="59">
        <v>215.80571000000054</v>
      </c>
      <c r="J37" s="59">
        <v>132.19428999999946</v>
      </c>
      <c r="K37" s="59">
        <v>299</v>
      </c>
      <c r="L37" s="59">
        <v>27475</v>
      </c>
      <c r="M37" s="60">
        <v>234</v>
      </c>
      <c r="N37" s="60">
        <v>6880</v>
      </c>
      <c r="O37" s="61">
        <f t="shared" si="3"/>
        <v>49029</v>
      </c>
      <c r="P37" s="47">
        <v>43175</v>
      </c>
      <c r="Q37" s="47">
        <v>49527</v>
      </c>
      <c r="R37" s="48">
        <f t="shared" si="1"/>
        <v>498</v>
      </c>
      <c r="S37" s="48">
        <f t="shared" si="2"/>
        <v>98.994487855109341</v>
      </c>
      <c r="T37" s="28"/>
      <c r="U37" s="26"/>
    </row>
    <row r="38" spans="1:35" x14ac:dyDescent="0.2">
      <c r="A38" s="6" t="s">
        <v>45</v>
      </c>
      <c r="B38" s="58">
        <v>0</v>
      </c>
      <c r="C38" s="26">
        <v>0</v>
      </c>
      <c r="D38" s="59">
        <v>0</v>
      </c>
      <c r="E38" s="59">
        <v>0</v>
      </c>
      <c r="F38" s="59">
        <v>0</v>
      </c>
      <c r="G38" s="59">
        <v>0</v>
      </c>
      <c r="H38" s="59">
        <v>0</v>
      </c>
      <c r="I38" s="59">
        <v>34271.091959999998</v>
      </c>
      <c r="J38" s="59">
        <v>37384.908040000002</v>
      </c>
      <c r="K38" s="59">
        <v>0</v>
      </c>
      <c r="L38" s="59">
        <v>26277</v>
      </c>
      <c r="M38" s="60">
        <v>0</v>
      </c>
      <c r="N38" s="60"/>
      <c r="O38" s="61">
        <f t="shared" si="3"/>
        <v>97933</v>
      </c>
      <c r="P38" s="47">
        <v>142160</v>
      </c>
      <c r="Q38" s="47">
        <v>120160</v>
      </c>
      <c r="R38" s="48">
        <f t="shared" si="1"/>
        <v>22227</v>
      </c>
      <c r="S38" s="48">
        <f>100*O38/Q38</f>
        <v>81.502163781624503</v>
      </c>
      <c r="T38" s="28"/>
      <c r="U38" s="26"/>
    </row>
    <row r="39" spans="1:35" x14ac:dyDescent="0.2">
      <c r="A39" s="6" t="s">
        <v>46</v>
      </c>
      <c r="B39" s="58">
        <v>0</v>
      </c>
      <c r="C39" s="26">
        <v>24220</v>
      </c>
      <c r="D39" s="59">
        <v>0</v>
      </c>
      <c r="E39" s="59">
        <v>0</v>
      </c>
      <c r="F39" s="59">
        <v>0</v>
      </c>
      <c r="G39" s="59">
        <v>0</v>
      </c>
      <c r="H39" s="59">
        <v>0</v>
      </c>
      <c r="I39" s="59">
        <v>-3.4899999991466757E-3</v>
      </c>
      <c r="J39" s="59">
        <v>0</v>
      </c>
      <c r="K39" s="59">
        <v>0</v>
      </c>
      <c r="L39" s="59">
        <v>0</v>
      </c>
      <c r="M39" s="60">
        <v>3.4899999991466757E-3</v>
      </c>
      <c r="N39" s="60">
        <v>3563</v>
      </c>
      <c r="O39" s="61">
        <f t="shared" si="3"/>
        <v>27783</v>
      </c>
      <c r="P39" s="47">
        <v>24220</v>
      </c>
      <c r="Q39" s="47">
        <v>27783</v>
      </c>
      <c r="R39" s="48">
        <f t="shared" si="1"/>
        <v>0</v>
      </c>
      <c r="S39" s="48">
        <f t="shared" si="2"/>
        <v>100</v>
      </c>
      <c r="T39" s="28"/>
      <c r="U39" s="26"/>
    </row>
    <row r="40" spans="1:35" x14ac:dyDescent="0.2">
      <c r="A40" s="6" t="s">
        <v>47</v>
      </c>
      <c r="B40" s="58">
        <v>0</v>
      </c>
      <c r="C40" s="26">
        <v>0</v>
      </c>
      <c r="D40" s="59">
        <v>0</v>
      </c>
      <c r="E40" s="59">
        <v>0</v>
      </c>
      <c r="F40" s="59">
        <v>0</v>
      </c>
      <c r="G40" s="59">
        <v>0</v>
      </c>
      <c r="H40" s="59">
        <v>0</v>
      </c>
      <c r="I40" s="59">
        <v>0</v>
      </c>
      <c r="J40" s="59">
        <v>0</v>
      </c>
      <c r="K40" s="59">
        <v>0</v>
      </c>
      <c r="L40" s="59">
        <v>0</v>
      </c>
      <c r="M40" s="60">
        <v>0</v>
      </c>
      <c r="N40" s="60"/>
      <c r="O40" s="61">
        <f t="shared" si="3"/>
        <v>0</v>
      </c>
      <c r="P40" s="47">
        <v>7258</v>
      </c>
      <c r="Q40" s="47">
        <v>0</v>
      </c>
      <c r="R40" s="48">
        <f t="shared" si="1"/>
        <v>0</v>
      </c>
      <c r="S40" s="67"/>
      <c r="T40" s="28"/>
      <c r="U40" s="26"/>
    </row>
    <row r="41" spans="1:35" x14ac:dyDescent="0.2">
      <c r="A41" s="6" t="s">
        <v>49</v>
      </c>
      <c r="B41" s="58">
        <v>0</v>
      </c>
      <c r="C41" s="26">
        <v>0</v>
      </c>
      <c r="D41" s="59">
        <v>0</v>
      </c>
      <c r="E41" s="59">
        <v>0</v>
      </c>
      <c r="F41" s="59">
        <v>0</v>
      </c>
      <c r="G41" s="59">
        <v>0</v>
      </c>
      <c r="H41" s="59">
        <v>0</v>
      </c>
      <c r="I41" s="59">
        <v>0</v>
      </c>
      <c r="J41" s="59">
        <v>0</v>
      </c>
      <c r="K41" s="59">
        <v>0</v>
      </c>
      <c r="L41" s="59">
        <v>0</v>
      </c>
      <c r="M41" s="60">
        <v>0</v>
      </c>
      <c r="N41" s="60"/>
      <c r="O41" s="61">
        <f t="shared" si="3"/>
        <v>0</v>
      </c>
      <c r="P41" s="47">
        <v>12636</v>
      </c>
      <c r="Q41" s="47">
        <v>0</v>
      </c>
      <c r="R41" s="48">
        <f t="shared" si="1"/>
        <v>0</v>
      </c>
      <c r="S41" s="67"/>
      <c r="T41" s="28"/>
      <c r="U41" s="26"/>
    </row>
    <row r="42" spans="1:35" x14ac:dyDescent="0.2">
      <c r="A42" s="6" t="s">
        <v>50</v>
      </c>
      <c r="B42" s="58">
        <v>0</v>
      </c>
      <c r="C42" s="26">
        <v>0</v>
      </c>
      <c r="D42" s="59">
        <v>0</v>
      </c>
      <c r="E42" s="59">
        <v>0</v>
      </c>
      <c r="F42" s="59">
        <v>0</v>
      </c>
      <c r="G42" s="59">
        <v>0</v>
      </c>
      <c r="H42" s="59">
        <v>0</v>
      </c>
      <c r="I42" s="59">
        <v>0</v>
      </c>
      <c r="J42" s="59">
        <v>0</v>
      </c>
      <c r="K42" s="59">
        <v>0</v>
      </c>
      <c r="L42" s="59">
        <v>0</v>
      </c>
      <c r="M42" s="60">
        <v>0</v>
      </c>
      <c r="N42" s="60">
        <v>16488</v>
      </c>
      <c r="O42" s="61">
        <f t="shared" si="3"/>
        <v>16488</v>
      </c>
      <c r="P42" s="47">
        <v>14743</v>
      </c>
      <c r="Q42" s="47">
        <v>16912</v>
      </c>
      <c r="R42" s="48">
        <f t="shared" si="1"/>
        <v>424</v>
      </c>
      <c r="S42" s="48">
        <f t="shared" si="2"/>
        <v>97.492904446546831</v>
      </c>
      <c r="T42" s="28"/>
      <c r="U42" s="26"/>
    </row>
    <row r="43" spans="1:35" x14ac:dyDescent="0.2">
      <c r="A43" s="6" t="s">
        <v>51</v>
      </c>
      <c r="B43" s="58">
        <v>0</v>
      </c>
      <c r="C43" s="26">
        <v>0</v>
      </c>
      <c r="D43" s="59">
        <v>0</v>
      </c>
      <c r="E43" s="59">
        <v>0</v>
      </c>
      <c r="F43" s="59">
        <v>0</v>
      </c>
      <c r="G43" s="59">
        <v>0</v>
      </c>
      <c r="H43" s="59">
        <v>0</v>
      </c>
      <c r="I43" s="59">
        <v>0</v>
      </c>
      <c r="J43" s="59">
        <v>0</v>
      </c>
      <c r="K43" s="59">
        <v>0</v>
      </c>
      <c r="L43" s="59">
        <v>0</v>
      </c>
      <c r="M43" s="60">
        <v>0</v>
      </c>
      <c r="N43" s="60"/>
      <c r="O43" s="61">
        <f t="shared" si="3"/>
        <v>0</v>
      </c>
      <c r="P43" s="47">
        <v>7371</v>
      </c>
      <c r="Q43" s="47">
        <v>0</v>
      </c>
      <c r="R43" s="48">
        <f t="shared" si="1"/>
        <v>0</v>
      </c>
      <c r="S43" s="67"/>
      <c r="T43" s="28"/>
      <c r="U43" s="26"/>
    </row>
    <row r="44" spans="1:35" x14ac:dyDescent="0.2">
      <c r="A44" s="6" t="s">
        <v>52</v>
      </c>
      <c r="B44" s="58">
        <v>0</v>
      </c>
      <c r="C44" s="26">
        <v>0</v>
      </c>
      <c r="D44" s="59">
        <v>0</v>
      </c>
      <c r="E44" s="59">
        <v>0</v>
      </c>
      <c r="F44" s="59">
        <v>0</v>
      </c>
      <c r="G44" s="59">
        <v>0</v>
      </c>
      <c r="H44" s="59">
        <v>0</v>
      </c>
      <c r="I44" s="59">
        <v>0</v>
      </c>
      <c r="J44" s="59">
        <v>0</v>
      </c>
      <c r="K44" s="59">
        <v>0</v>
      </c>
      <c r="L44" s="59">
        <v>0</v>
      </c>
      <c r="M44" s="60">
        <v>0</v>
      </c>
      <c r="N44" s="60"/>
      <c r="O44" s="61">
        <f t="shared" si="3"/>
        <v>0</v>
      </c>
      <c r="P44" s="47">
        <v>7258</v>
      </c>
      <c r="Q44" s="47">
        <v>0</v>
      </c>
      <c r="R44" s="48">
        <f t="shared" si="1"/>
        <v>0</v>
      </c>
      <c r="S44" s="67"/>
      <c r="T44" s="28"/>
      <c r="U44" s="26"/>
    </row>
    <row r="45" spans="1:35" x14ac:dyDescent="0.2">
      <c r="A45" s="6" t="s">
        <v>53</v>
      </c>
      <c r="B45" s="62">
        <v>12636</v>
      </c>
      <c r="C45" s="26">
        <v>0</v>
      </c>
      <c r="D45" s="59">
        <v>0</v>
      </c>
      <c r="E45" s="59">
        <v>0</v>
      </c>
      <c r="F45" s="59">
        <v>0</v>
      </c>
      <c r="G45" s="59">
        <v>0</v>
      </c>
      <c r="H45" s="59">
        <v>0</v>
      </c>
      <c r="I45" s="59">
        <v>-0.2999999999992724</v>
      </c>
      <c r="J45" s="59">
        <v>0</v>
      </c>
      <c r="K45" s="59">
        <v>0</v>
      </c>
      <c r="L45" s="59">
        <v>0</v>
      </c>
      <c r="M45" s="60">
        <v>0</v>
      </c>
      <c r="N45" s="60"/>
      <c r="O45" s="61">
        <f>SUM(B45:N45)</f>
        <v>12635.7</v>
      </c>
      <c r="P45" s="47">
        <v>12636</v>
      </c>
      <c r="Q45" s="47">
        <v>14495</v>
      </c>
      <c r="R45" s="48">
        <f t="shared" si="1"/>
        <v>1859.2999999999993</v>
      </c>
      <c r="S45" s="48">
        <f t="shared" si="2"/>
        <v>87.172818213176953</v>
      </c>
      <c r="T45" s="28"/>
      <c r="U45" s="26"/>
    </row>
    <row r="46" spans="1:35" x14ac:dyDescent="0.2">
      <c r="B46" s="26"/>
      <c r="C46" s="26"/>
      <c r="D46" s="26"/>
      <c r="E46" s="26"/>
      <c r="F46" s="26"/>
      <c r="G46" s="27"/>
      <c r="H46" s="27"/>
      <c r="I46" s="27"/>
      <c r="J46" s="27"/>
      <c r="K46" s="27"/>
      <c r="L46" s="27"/>
      <c r="M46" s="27"/>
      <c r="N46" s="27"/>
      <c r="O46" s="50"/>
      <c r="P46" s="51"/>
      <c r="Q46" s="51"/>
      <c r="R46" s="52"/>
      <c r="S46" s="52"/>
    </row>
    <row r="47" spans="1:35" s="2" customFormat="1" x14ac:dyDescent="0.2">
      <c r="A47" s="30" t="s">
        <v>55</v>
      </c>
      <c r="B47" s="31">
        <f>SUM(B6:B45)</f>
        <v>74599</v>
      </c>
      <c r="C47" s="31">
        <f t="shared" ref="C47:N47" si="4">SUM(C6:C45)</f>
        <v>144433</v>
      </c>
      <c r="D47" s="31">
        <f t="shared" si="4"/>
        <v>88812</v>
      </c>
      <c r="E47" s="31">
        <f t="shared" si="4"/>
        <v>155173</v>
      </c>
      <c r="F47" s="31">
        <f>SUM(F6:F45)</f>
        <v>95599</v>
      </c>
      <c r="G47" s="31">
        <f>SUM(G6:G45)</f>
        <v>70000</v>
      </c>
      <c r="H47" s="31">
        <f t="shared" si="4"/>
        <v>34019</v>
      </c>
      <c r="I47" s="31">
        <f t="shared" si="4"/>
        <v>73851.051170000006</v>
      </c>
      <c r="J47" s="31">
        <f t="shared" si="4"/>
        <v>117087.04592999999</v>
      </c>
      <c r="K47" s="31">
        <f t="shared" si="4"/>
        <v>28577.906880000013</v>
      </c>
      <c r="L47" s="31">
        <f t="shared" si="4"/>
        <v>110884.32461</v>
      </c>
      <c r="M47" s="31">
        <f t="shared" si="4"/>
        <v>33963.371410000007</v>
      </c>
      <c r="N47" s="31">
        <f t="shared" si="4"/>
        <v>34499</v>
      </c>
      <c r="O47" s="54">
        <f>SUM(O6:O46)</f>
        <v>1061497.7</v>
      </c>
      <c r="P47" s="55">
        <f>SUM(P6:P46)</f>
        <v>1117195</v>
      </c>
      <c r="Q47" s="55">
        <f>SUM(Q6:Q46)</f>
        <v>1117195</v>
      </c>
      <c r="R47" s="55">
        <f>SUM(R6:R46)</f>
        <v>55697.3</v>
      </c>
      <c r="S47" s="56">
        <f>100*O47/P47</f>
        <v>95.014540881403875</v>
      </c>
      <c r="T47" s="31"/>
      <c r="U47" s="26"/>
      <c r="V47" s="6"/>
      <c r="W47" s="6"/>
      <c r="X47" s="6"/>
      <c r="Y47" s="6"/>
      <c r="Z47" s="6"/>
      <c r="AA47" s="6"/>
      <c r="AB47" s="6"/>
      <c r="AC47" s="6"/>
      <c r="AD47" s="6"/>
      <c r="AE47" s="6"/>
      <c r="AF47" s="6"/>
      <c r="AG47" s="6"/>
      <c r="AH47" s="6"/>
      <c r="AI47" s="6"/>
    </row>
    <row r="48" spans="1:35" s="279" customFormat="1" x14ac:dyDescent="0.2">
      <c r="A48" s="299" t="s">
        <v>442</v>
      </c>
      <c r="B48" s="363"/>
      <c r="C48" s="363"/>
      <c r="D48" s="363"/>
      <c r="E48" s="363"/>
      <c r="F48" s="363"/>
      <c r="G48" s="363"/>
      <c r="H48" s="363"/>
      <c r="I48" s="363"/>
      <c r="J48" s="363"/>
      <c r="K48" s="363"/>
      <c r="L48" s="363"/>
      <c r="M48" s="300"/>
      <c r="N48" s="300"/>
      <c r="O48" s="300"/>
      <c r="P48" s="364"/>
      <c r="Q48" s="365"/>
      <c r="U48" s="321"/>
    </row>
    <row r="49" spans="1:17" ht="12.75" customHeight="1" x14ac:dyDescent="0.2">
      <c r="A49" s="6" t="s">
        <v>424</v>
      </c>
      <c r="B49" s="26"/>
      <c r="C49" s="26"/>
      <c r="D49" s="26"/>
      <c r="E49" s="26"/>
      <c r="F49" s="26"/>
      <c r="P49" s="28"/>
      <c r="Q49" s="28"/>
    </row>
    <row r="50" spans="1:17" ht="12.75" customHeight="1" x14ac:dyDescent="0.2">
      <c r="A50" s="6" t="s">
        <v>80</v>
      </c>
      <c r="C50" s="26"/>
      <c r="D50" s="26"/>
      <c r="E50" s="26"/>
      <c r="P50" s="28"/>
      <c r="Q50" s="28"/>
    </row>
    <row r="51" spans="1:17" x14ac:dyDescent="0.2">
      <c r="A51" s="279" t="s">
        <v>389</v>
      </c>
      <c r="P51" s="28"/>
      <c r="Q51" s="28"/>
    </row>
    <row r="52" spans="1:17" x14ac:dyDescent="0.2">
      <c r="E52" s="26"/>
    </row>
  </sheetData>
  <pageMargins left="0.43" right="0.16" top="0.56999999999999995" bottom="0.44" header="0.5" footer="0.4"/>
  <pageSetup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I51"/>
  <sheetViews>
    <sheetView zoomScale="60" zoomScaleNormal="60" zoomScaleSheetLayoutView="50" workbookViewId="0">
      <pane xSplit="1" ySplit="4" topLeftCell="B5" activePane="bottomRight" state="frozen"/>
      <selection pane="topRight" activeCell="B1" sqref="B1"/>
      <selection pane="bottomLeft" activeCell="A6" sqref="A6"/>
      <selection pane="bottomRight"/>
    </sheetView>
  </sheetViews>
  <sheetFormatPr defaultColWidth="9.140625" defaultRowHeight="12.75" x14ac:dyDescent="0.2"/>
  <cols>
    <col min="1" max="1" width="23.7109375" style="6" customWidth="1"/>
    <col min="2" max="3" width="21.85546875" style="6" customWidth="1"/>
    <col min="4" max="15" width="8" style="6" customWidth="1"/>
    <col min="16" max="16" width="9.42578125" style="6" customWidth="1"/>
    <col min="17" max="17" width="17.28515625" style="6" customWidth="1"/>
    <col min="18" max="18" width="12" style="6" customWidth="1"/>
    <col min="19" max="19" width="19" style="6" customWidth="1"/>
    <col min="20" max="20" width="21.42578125" style="6" customWidth="1"/>
    <col min="21" max="21" width="11.42578125" style="6" customWidth="1"/>
    <col min="22" max="16384" width="9.140625" style="6"/>
  </cols>
  <sheetData>
    <row r="1" spans="1:35" s="2" customFormat="1" ht="12.75" customHeight="1" x14ac:dyDescent="0.2">
      <c r="A1" s="2" t="s">
        <v>368</v>
      </c>
      <c r="U1" s="6"/>
      <c r="V1" s="6"/>
      <c r="W1" s="6"/>
      <c r="X1" s="6"/>
      <c r="Y1" s="6"/>
      <c r="Z1" s="6"/>
      <c r="AA1" s="6"/>
      <c r="AB1" s="6"/>
      <c r="AC1" s="6"/>
      <c r="AD1" s="6"/>
      <c r="AE1" s="6"/>
      <c r="AF1" s="6"/>
      <c r="AG1" s="6"/>
      <c r="AH1" s="6"/>
      <c r="AI1" s="6"/>
    </row>
    <row r="2" spans="1:35" ht="12.75" customHeight="1" x14ac:dyDescent="0.25">
      <c r="A2" s="3"/>
      <c r="B2" s="408" t="s">
        <v>76</v>
      </c>
      <c r="C2" s="433"/>
      <c r="D2" s="74"/>
      <c r="E2" s="3"/>
      <c r="F2" s="3"/>
      <c r="G2" s="3"/>
      <c r="H2" s="3"/>
      <c r="I2" s="3"/>
      <c r="J2" s="3"/>
      <c r="K2" s="3"/>
      <c r="L2" s="3"/>
      <c r="M2" s="3"/>
      <c r="N2" s="3"/>
      <c r="O2" s="3"/>
      <c r="P2" s="4"/>
      <c r="Q2" s="4"/>
      <c r="R2" s="35"/>
      <c r="S2" s="35"/>
    </row>
    <row r="3" spans="1:35" ht="26.25" customHeight="1" x14ac:dyDescent="0.2">
      <c r="B3" s="377" t="s">
        <v>436</v>
      </c>
      <c r="C3" s="382" t="s">
        <v>437</v>
      </c>
      <c r="D3" s="8">
        <v>43009</v>
      </c>
      <c r="E3" s="8">
        <v>43040</v>
      </c>
      <c r="F3" s="8">
        <v>43070</v>
      </c>
      <c r="G3" s="8">
        <v>43101</v>
      </c>
      <c r="H3" s="8">
        <v>43132</v>
      </c>
      <c r="I3" s="8">
        <v>43160</v>
      </c>
      <c r="J3" s="8">
        <v>43191</v>
      </c>
      <c r="K3" s="8">
        <v>43221</v>
      </c>
      <c r="L3" s="8">
        <v>43252</v>
      </c>
      <c r="M3" s="8">
        <v>43282</v>
      </c>
      <c r="N3" s="8">
        <v>43313</v>
      </c>
      <c r="O3" s="8">
        <v>43344</v>
      </c>
      <c r="P3" s="72" t="s">
        <v>440</v>
      </c>
      <c r="Q3" s="72" t="s">
        <v>439</v>
      </c>
      <c r="R3" s="72" t="s">
        <v>107</v>
      </c>
      <c r="S3" s="72" t="s">
        <v>427</v>
      </c>
      <c r="T3" s="377" t="s">
        <v>438</v>
      </c>
    </row>
    <row r="4" spans="1:35" ht="12.75" customHeight="1" x14ac:dyDescent="0.2">
      <c r="A4" s="12"/>
      <c r="B4" s="12"/>
      <c r="C4" s="390"/>
      <c r="D4" s="13"/>
      <c r="E4" s="13"/>
      <c r="F4" s="14"/>
      <c r="G4" s="14"/>
      <c r="H4" s="24"/>
      <c r="I4" s="35" t="s">
        <v>13</v>
      </c>
      <c r="J4" s="15"/>
      <c r="K4" s="15"/>
      <c r="L4" s="16"/>
      <c r="M4" s="16"/>
      <c r="N4" s="16"/>
      <c r="O4" s="17"/>
      <c r="P4" s="35"/>
      <c r="Q4" s="35"/>
      <c r="R4" s="35"/>
      <c r="S4" s="35"/>
      <c r="T4" s="391"/>
      <c r="U4" s="19"/>
    </row>
    <row r="5" spans="1:35" ht="12.75" customHeight="1" x14ac:dyDescent="0.2">
      <c r="A5" s="19"/>
      <c r="B5" s="19"/>
      <c r="C5" s="392"/>
      <c r="D5" s="378"/>
      <c r="E5" s="378"/>
      <c r="F5" s="379"/>
      <c r="G5" s="379"/>
      <c r="H5" s="24"/>
      <c r="I5" s="35"/>
      <c r="J5" s="380"/>
      <c r="K5" s="380"/>
      <c r="L5" s="381"/>
      <c r="M5" s="381"/>
      <c r="N5" s="381"/>
      <c r="O5" s="18"/>
      <c r="P5" s="35"/>
      <c r="Q5" s="35"/>
      <c r="R5" s="35"/>
      <c r="S5" s="35"/>
      <c r="T5" s="391"/>
      <c r="U5" s="19"/>
    </row>
    <row r="6" spans="1:35" ht="12.75" customHeight="1" x14ac:dyDescent="0.2">
      <c r="A6" s="6" t="s">
        <v>15</v>
      </c>
      <c r="B6" s="26">
        <v>1091</v>
      </c>
      <c r="C6" s="26">
        <v>16226</v>
      </c>
      <c r="D6" s="393">
        <v>847</v>
      </c>
      <c r="E6" s="26">
        <v>9474</v>
      </c>
      <c r="F6" s="59">
        <v>207</v>
      </c>
      <c r="G6" s="59">
        <v>21778</v>
      </c>
      <c r="H6" s="59">
        <v>0</v>
      </c>
      <c r="I6" s="59">
        <v>0</v>
      </c>
      <c r="J6" s="59">
        <v>103</v>
      </c>
      <c r="K6" s="59">
        <v>992</v>
      </c>
      <c r="L6" s="59">
        <v>8488</v>
      </c>
      <c r="M6" s="59">
        <v>310</v>
      </c>
      <c r="N6" s="59">
        <v>457</v>
      </c>
      <c r="O6" s="234">
        <v>1128</v>
      </c>
      <c r="P6" s="394">
        <f t="shared" ref="P6:P45" si="0">SUM(D6:O6)</f>
        <v>43784</v>
      </c>
      <c r="Q6" s="235">
        <v>45281</v>
      </c>
      <c r="R6" s="395">
        <f t="shared" ref="R6:R45" si="1">Q6-P6</f>
        <v>1497</v>
      </c>
      <c r="S6" s="395">
        <f>100*P6/Q6</f>
        <v>96.693977606501619</v>
      </c>
      <c r="T6" s="26">
        <f t="shared" ref="T6:T45" si="2">B6+C6+P6</f>
        <v>61101</v>
      </c>
      <c r="U6" s="26"/>
    </row>
    <row r="7" spans="1:35" ht="12.75" customHeight="1" x14ac:dyDescent="0.2">
      <c r="A7" s="6" t="s">
        <v>75</v>
      </c>
      <c r="B7" s="26">
        <v>6321</v>
      </c>
      <c r="C7" s="26"/>
      <c r="D7" s="393">
        <v>0</v>
      </c>
      <c r="E7" s="26">
        <v>22945</v>
      </c>
      <c r="F7" s="59">
        <v>60415</v>
      </c>
      <c r="G7" s="59">
        <v>0</v>
      </c>
      <c r="H7" s="59">
        <v>0</v>
      </c>
      <c r="I7" s="59">
        <v>0</v>
      </c>
      <c r="J7" s="59">
        <v>0</v>
      </c>
      <c r="K7" s="59">
        <v>0</v>
      </c>
      <c r="L7" s="59">
        <v>0</v>
      </c>
      <c r="M7" s="59">
        <v>0</v>
      </c>
      <c r="N7" s="59">
        <v>0</v>
      </c>
      <c r="O7" s="234">
        <v>0</v>
      </c>
      <c r="P7" s="394">
        <f t="shared" si="0"/>
        <v>83360</v>
      </c>
      <c r="Q7" s="235">
        <v>87402</v>
      </c>
      <c r="R7" s="395">
        <f t="shared" si="1"/>
        <v>4042</v>
      </c>
      <c r="S7" s="395">
        <f t="shared" ref="S7:S45" si="3">100*P7/Q7</f>
        <v>95.37539186746298</v>
      </c>
      <c r="T7" s="26">
        <f t="shared" si="2"/>
        <v>89681</v>
      </c>
      <c r="U7" s="26"/>
    </row>
    <row r="8" spans="1:35" ht="12.75" customHeight="1" x14ac:dyDescent="0.2">
      <c r="A8" s="6" t="s">
        <v>17</v>
      </c>
      <c r="B8" s="26">
        <v>0</v>
      </c>
      <c r="C8" s="26"/>
      <c r="D8" s="393">
        <v>0</v>
      </c>
      <c r="E8" s="26">
        <v>576</v>
      </c>
      <c r="F8" s="59">
        <v>2</v>
      </c>
      <c r="G8" s="59">
        <v>0</v>
      </c>
      <c r="H8" s="59">
        <v>0</v>
      </c>
      <c r="I8" s="59">
        <v>0</v>
      </c>
      <c r="J8" s="59">
        <v>0</v>
      </c>
      <c r="K8" s="59">
        <v>0</v>
      </c>
      <c r="L8" s="59">
        <v>0</v>
      </c>
      <c r="M8" s="59">
        <v>0</v>
      </c>
      <c r="N8" s="59">
        <v>0</v>
      </c>
      <c r="O8" s="234">
        <v>0</v>
      </c>
      <c r="P8" s="394">
        <f t="shared" si="0"/>
        <v>578</v>
      </c>
      <c r="Q8" s="235">
        <v>7371</v>
      </c>
      <c r="R8" s="395">
        <f t="shared" si="1"/>
        <v>6793</v>
      </c>
      <c r="S8" s="395">
        <f t="shared" si="3"/>
        <v>7.8415411748745081</v>
      </c>
      <c r="T8" s="26">
        <f t="shared" si="2"/>
        <v>578</v>
      </c>
      <c r="U8" s="26"/>
    </row>
    <row r="9" spans="1:35" x14ac:dyDescent="0.2">
      <c r="A9" s="6" t="s">
        <v>18</v>
      </c>
      <c r="B9" s="26">
        <v>5201</v>
      </c>
      <c r="C9" s="26"/>
      <c r="D9" s="393">
        <v>0</v>
      </c>
      <c r="E9" s="26">
        <v>0</v>
      </c>
      <c r="F9" s="59">
        <v>0</v>
      </c>
      <c r="G9" s="59">
        <v>0</v>
      </c>
      <c r="H9" s="59">
        <v>0</v>
      </c>
      <c r="I9" s="59">
        <v>0</v>
      </c>
      <c r="J9" s="59">
        <v>0</v>
      </c>
      <c r="K9" s="59">
        <v>0</v>
      </c>
      <c r="L9" s="59">
        <v>0</v>
      </c>
      <c r="M9" s="59">
        <v>0</v>
      </c>
      <c r="N9" s="59">
        <v>11584</v>
      </c>
      <c r="O9" s="234">
        <v>0</v>
      </c>
      <c r="P9" s="394">
        <f t="shared" si="0"/>
        <v>11584</v>
      </c>
      <c r="Q9" s="235">
        <v>11584</v>
      </c>
      <c r="R9" s="395">
        <f t="shared" si="1"/>
        <v>0</v>
      </c>
      <c r="S9" s="395">
        <f t="shared" si="3"/>
        <v>100</v>
      </c>
      <c r="T9" s="26">
        <f t="shared" si="2"/>
        <v>16785</v>
      </c>
      <c r="U9" s="26"/>
    </row>
    <row r="10" spans="1:35" x14ac:dyDescent="0.2">
      <c r="A10" s="6" t="s">
        <v>19</v>
      </c>
      <c r="B10" s="26">
        <v>0</v>
      </c>
      <c r="C10" s="26"/>
      <c r="D10" s="393">
        <v>0</v>
      </c>
      <c r="E10" s="26">
        <v>0</v>
      </c>
      <c r="F10" s="59">
        <v>0</v>
      </c>
      <c r="G10" s="59">
        <v>0</v>
      </c>
      <c r="H10" s="59">
        <v>0</v>
      </c>
      <c r="I10" s="59">
        <v>0</v>
      </c>
      <c r="J10" s="59">
        <v>0</v>
      </c>
      <c r="K10" s="59">
        <v>0</v>
      </c>
      <c r="L10" s="59">
        <v>0</v>
      </c>
      <c r="M10" s="59">
        <v>0</v>
      </c>
      <c r="N10" s="59">
        <v>0</v>
      </c>
      <c r="O10" s="234">
        <v>0</v>
      </c>
      <c r="P10" s="394">
        <f t="shared" si="0"/>
        <v>0</v>
      </c>
      <c r="Q10" s="235">
        <v>8424</v>
      </c>
      <c r="R10" s="395">
        <f t="shared" si="1"/>
        <v>8424</v>
      </c>
      <c r="S10" s="395">
        <f t="shared" si="3"/>
        <v>0</v>
      </c>
      <c r="T10" s="26">
        <f t="shared" si="2"/>
        <v>0</v>
      </c>
      <c r="U10" s="26"/>
    </row>
    <row r="11" spans="1:35" x14ac:dyDescent="0.2">
      <c r="A11" s="6" t="s">
        <v>20</v>
      </c>
      <c r="B11" s="26">
        <v>0</v>
      </c>
      <c r="C11" s="26"/>
      <c r="D11" s="393">
        <v>10574</v>
      </c>
      <c r="E11" s="26">
        <v>41034</v>
      </c>
      <c r="F11" s="59">
        <v>49309</v>
      </c>
      <c r="G11" s="59">
        <v>32866</v>
      </c>
      <c r="H11" s="59">
        <v>8334</v>
      </c>
      <c r="I11" s="59">
        <v>0</v>
      </c>
      <c r="J11" s="59">
        <v>0</v>
      </c>
      <c r="K11" s="59">
        <v>3</v>
      </c>
      <c r="L11" s="59">
        <v>0</v>
      </c>
      <c r="M11" s="59">
        <v>0</v>
      </c>
      <c r="N11" s="59">
        <v>0</v>
      </c>
      <c r="O11" s="234">
        <v>0</v>
      </c>
      <c r="P11" s="394">
        <f t="shared" si="0"/>
        <v>142120</v>
      </c>
      <c r="Q11" s="235">
        <v>152691</v>
      </c>
      <c r="R11" s="395">
        <f t="shared" si="1"/>
        <v>10571</v>
      </c>
      <c r="S11" s="395">
        <f t="shared" si="3"/>
        <v>93.076867660831354</v>
      </c>
      <c r="T11" s="26">
        <f t="shared" si="2"/>
        <v>142120</v>
      </c>
      <c r="U11" s="26"/>
    </row>
    <row r="12" spans="1:35" x14ac:dyDescent="0.2">
      <c r="A12" s="6" t="s">
        <v>21</v>
      </c>
      <c r="B12" s="26">
        <v>4773</v>
      </c>
      <c r="C12" s="26"/>
      <c r="D12" s="393">
        <v>1242</v>
      </c>
      <c r="E12" s="26">
        <v>3778</v>
      </c>
      <c r="F12" s="59">
        <v>2412</v>
      </c>
      <c r="G12" s="59">
        <v>2254</v>
      </c>
      <c r="H12" s="59">
        <v>3086</v>
      </c>
      <c r="I12" s="59">
        <v>3909</v>
      </c>
      <c r="J12" s="59">
        <v>3805</v>
      </c>
      <c r="K12" s="59">
        <v>2972</v>
      </c>
      <c r="L12" s="59">
        <v>-9823</v>
      </c>
      <c r="M12" s="59">
        <v>2129</v>
      </c>
      <c r="N12" s="59">
        <v>5924</v>
      </c>
      <c r="O12" s="234">
        <v>2870</v>
      </c>
      <c r="P12" s="394">
        <f t="shared" si="0"/>
        <v>24558</v>
      </c>
      <c r="Q12" s="235">
        <v>25273</v>
      </c>
      <c r="R12" s="395">
        <f t="shared" si="1"/>
        <v>715</v>
      </c>
      <c r="S12" s="395">
        <f t="shared" si="3"/>
        <v>97.170893839275109</v>
      </c>
      <c r="T12" s="26">
        <f t="shared" si="2"/>
        <v>29331</v>
      </c>
      <c r="U12" s="26"/>
    </row>
    <row r="13" spans="1:35" x14ac:dyDescent="0.2">
      <c r="A13" s="6" t="s">
        <v>22</v>
      </c>
      <c r="B13" s="26">
        <v>0</v>
      </c>
      <c r="C13" s="26"/>
      <c r="D13" s="393">
        <v>0</v>
      </c>
      <c r="E13" s="26">
        <v>0</v>
      </c>
      <c r="F13" s="59">
        <v>0</v>
      </c>
      <c r="G13" s="59">
        <v>0</v>
      </c>
      <c r="H13" s="59">
        <v>0</v>
      </c>
      <c r="I13" s="59">
        <v>0</v>
      </c>
      <c r="J13" s="59">
        <v>0</v>
      </c>
      <c r="K13" s="59">
        <v>0</v>
      </c>
      <c r="L13" s="59">
        <v>0</v>
      </c>
      <c r="M13" s="59">
        <v>0</v>
      </c>
      <c r="N13" s="59">
        <v>0</v>
      </c>
      <c r="O13" s="234">
        <v>0</v>
      </c>
      <c r="P13" s="394">
        <f t="shared" si="0"/>
        <v>0</v>
      </c>
      <c r="Q13" s="235">
        <v>7258</v>
      </c>
      <c r="R13" s="395">
        <f t="shared" si="1"/>
        <v>7258</v>
      </c>
      <c r="S13" s="395">
        <f t="shared" si="3"/>
        <v>0</v>
      </c>
      <c r="T13" s="26">
        <f t="shared" si="2"/>
        <v>0</v>
      </c>
      <c r="U13" s="26"/>
    </row>
    <row r="14" spans="1:35" x14ac:dyDescent="0.2">
      <c r="A14" s="6" t="s">
        <v>23</v>
      </c>
      <c r="B14" s="26">
        <v>6876</v>
      </c>
      <c r="C14" s="26"/>
      <c r="D14" s="393">
        <v>0</v>
      </c>
      <c r="E14" s="26">
        <v>0</v>
      </c>
      <c r="F14" s="59">
        <v>0</v>
      </c>
      <c r="G14" s="59">
        <v>0</v>
      </c>
      <c r="H14" s="59">
        <v>0</v>
      </c>
      <c r="I14" s="59">
        <v>0</v>
      </c>
      <c r="J14" s="59">
        <v>0</v>
      </c>
      <c r="K14" s="59">
        <v>15754</v>
      </c>
      <c r="L14" s="59">
        <v>18</v>
      </c>
      <c r="M14" s="59">
        <v>0</v>
      </c>
      <c r="N14" s="59">
        <v>0</v>
      </c>
      <c r="O14" s="234">
        <v>0</v>
      </c>
      <c r="P14" s="394">
        <f t="shared" si="0"/>
        <v>15772</v>
      </c>
      <c r="Q14" s="235">
        <v>15796</v>
      </c>
      <c r="R14" s="395">
        <f t="shared" si="1"/>
        <v>24</v>
      </c>
      <c r="S14" s="395">
        <f t="shared" si="3"/>
        <v>99.848062800709044</v>
      </c>
      <c r="T14" s="26">
        <f t="shared" si="2"/>
        <v>22648</v>
      </c>
      <c r="U14" s="26"/>
    </row>
    <row r="15" spans="1:35" x14ac:dyDescent="0.2">
      <c r="A15" s="6" t="s">
        <v>24</v>
      </c>
      <c r="B15" s="26">
        <v>0</v>
      </c>
      <c r="C15" s="26"/>
      <c r="D15" s="393">
        <v>0</v>
      </c>
      <c r="E15" s="26">
        <v>0</v>
      </c>
      <c r="F15" s="59">
        <v>0</v>
      </c>
      <c r="G15" s="59">
        <v>0</v>
      </c>
      <c r="H15" s="59">
        <v>0</v>
      </c>
      <c r="I15" s="59">
        <v>0</v>
      </c>
      <c r="J15" s="59">
        <v>0</v>
      </c>
      <c r="K15" s="59">
        <v>0</v>
      </c>
      <c r="L15" s="59">
        <v>0</v>
      </c>
      <c r="M15" s="59">
        <v>0</v>
      </c>
      <c r="N15" s="59">
        <v>0</v>
      </c>
      <c r="O15" s="234">
        <v>0</v>
      </c>
      <c r="P15" s="394">
        <f t="shared" si="0"/>
        <v>0</v>
      </c>
      <c r="Q15" s="235">
        <v>7258</v>
      </c>
      <c r="R15" s="395">
        <f t="shared" si="1"/>
        <v>7258</v>
      </c>
      <c r="S15" s="395">
        <f t="shared" si="3"/>
        <v>0</v>
      </c>
      <c r="T15" s="26">
        <f t="shared" si="2"/>
        <v>0</v>
      </c>
      <c r="U15" s="26"/>
    </row>
    <row r="16" spans="1:35" x14ac:dyDescent="0.2">
      <c r="A16" s="6" t="s">
        <v>25</v>
      </c>
      <c r="B16" s="26">
        <v>0</v>
      </c>
      <c r="C16" s="26"/>
      <c r="D16" s="393">
        <v>235</v>
      </c>
      <c r="E16" s="26">
        <v>471</v>
      </c>
      <c r="F16" s="59">
        <v>0</v>
      </c>
      <c r="G16" s="59">
        <v>0</v>
      </c>
      <c r="H16" s="59">
        <v>470</v>
      </c>
      <c r="I16" s="59">
        <v>12161</v>
      </c>
      <c r="J16" s="59">
        <v>31499</v>
      </c>
      <c r="K16" s="59">
        <v>71067</v>
      </c>
      <c r="L16" s="59">
        <v>38140</v>
      </c>
      <c r="M16" s="59">
        <v>29271</v>
      </c>
      <c r="N16" s="59">
        <v>235</v>
      </c>
      <c r="O16" s="234">
        <v>1176</v>
      </c>
      <c r="P16" s="394">
        <f t="shared" si="0"/>
        <v>184725</v>
      </c>
      <c r="Q16" s="235">
        <v>185335</v>
      </c>
      <c r="R16" s="395">
        <f t="shared" si="1"/>
        <v>610</v>
      </c>
      <c r="S16" s="395">
        <f t="shared" si="3"/>
        <v>99.670866269188224</v>
      </c>
      <c r="T16" s="26">
        <f t="shared" si="2"/>
        <v>184725</v>
      </c>
      <c r="U16" s="26"/>
    </row>
    <row r="17" spans="1:21" x14ac:dyDescent="0.2">
      <c r="A17" s="6" t="s">
        <v>26</v>
      </c>
      <c r="B17" s="26">
        <v>0</v>
      </c>
      <c r="C17" s="26">
        <v>5176</v>
      </c>
      <c r="D17" s="393">
        <v>0</v>
      </c>
      <c r="E17" s="26">
        <v>11528</v>
      </c>
      <c r="F17" s="59">
        <v>0</v>
      </c>
      <c r="G17" s="59">
        <v>0</v>
      </c>
      <c r="H17" s="59">
        <v>0</v>
      </c>
      <c r="I17" s="59">
        <v>0</v>
      </c>
      <c r="J17" s="59">
        <v>0</v>
      </c>
      <c r="K17" s="59">
        <v>0</v>
      </c>
      <c r="L17" s="59">
        <v>0</v>
      </c>
      <c r="M17" s="59">
        <v>0</v>
      </c>
      <c r="N17" s="59">
        <v>0</v>
      </c>
      <c r="O17" s="234">
        <v>0</v>
      </c>
      <c r="P17" s="394">
        <f t="shared" si="0"/>
        <v>11528</v>
      </c>
      <c r="Q17" s="235">
        <v>11584</v>
      </c>
      <c r="R17" s="395">
        <f t="shared" si="1"/>
        <v>56</v>
      </c>
      <c r="S17" s="395">
        <f t="shared" si="3"/>
        <v>99.516574585635354</v>
      </c>
      <c r="T17" s="26">
        <f t="shared" si="2"/>
        <v>16704</v>
      </c>
      <c r="U17" s="26"/>
    </row>
    <row r="18" spans="1:21" x14ac:dyDescent="0.2">
      <c r="A18" s="6" t="s">
        <v>27</v>
      </c>
      <c r="B18" s="26">
        <v>6426</v>
      </c>
      <c r="C18" s="26"/>
      <c r="D18" s="393">
        <v>0</v>
      </c>
      <c r="E18" s="26">
        <v>0</v>
      </c>
      <c r="F18" s="59">
        <v>0</v>
      </c>
      <c r="G18" s="59">
        <v>26150</v>
      </c>
      <c r="H18" s="59">
        <v>0</v>
      </c>
      <c r="I18" s="59">
        <v>0</v>
      </c>
      <c r="J18" s="59">
        <v>0</v>
      </c>
      <c r="K18" s="59">
        <v>0</v>
      </c>
      <c r="L18" s="59">
        <v>1229</v>
      </c>
      <c r="M18" s="59">
        <v>0</v>
      </c>
      <c r="N18" s="59">
        <v>0</v>
      </c>
      <c r="O18" s="234">
        <v>0</v>
      </c>
      <c r="P18" s="394">
        <f t="shared" si="0"/>
        <v>27379</v>
      </c>
      <c r="Q18" s="235">
        <v>27379</v>
      </c>
      <c r="R18" s="395">
        <f t="shared" si="1"/>
        <v>0</v>
      </c>
      <c r="S18" s="395">
        <f t="shared" si="3"/>
        <v>100</v>
      </c>
      <c r="T18" s="26">
        <f t="shared" si="2"/>
        <v>33805</v>
      </c>
      <c r="U18" s="26"/>
    </row>
    <row r="19" spans="1:21" x14ac:dyDescent="0.2">
      <c r="A19" s="6" t="s">
        <v>28</v>
      </c>
      <c r="B19" s="26">
        <v>3923</v>
      </c>
      <c r="C19" s="26"/>
      <c r="D19" s="393">
        <v>9034</v>
      </c>
      <c r="E19" s="26">
        <v>0</v>
      </c>
      <c r="F19" s="59">
        <v>0</v>
      </c>
      <c r="G19" s="59">
        <v>0</v>
      </c>
      <c r="H19" s="59">
        <v>0</v>
      </c>
      <c r="I19" s="59">
        <v>0</v>
      </c>
      <c r="J19" s="59">
        <v>0</v>
      </c>
      <c r="K19" s="59">
        <v>0</v>
      </c>
      <c r="L19" s="59">
        <v>0</v>
      </c>
      <c r="M19" s="59">
        <v>0</v>
      </c>
      <c r="N19" s="59">
        <v>0</v>
      </c>
      <c r="O19" s="234">
        <v>0</v>
      </c>
      <c r="P19" s="394">
        <f t="shared" si="0"/>
        <v>9034</v>
      </c>
      <c r="Q19" s="235">
        <v>9477</v>
      </c>
      <c r="R19" s="395">
        <f t="shared" si="1"/>
        <v>443</v>
      </c>
      <c r="S19" s="395">
        <f t="shared" si="3"/>
        <v>95.325524955154592</v>
      </c>
      <c r="T19" s="26">
        <f t="shared" si="2"/>
        <v>12957</v>
      </c>
      <c r="U19" s="26"/>
    </row>
    <row r="20" spans="1:21" x14ac:dyDescent="0.2">
      <c r="A20" s="6" t="s">
        <v>29</v>
      </c>
      <c r="B20" s="26">
        <v>0</v>
      </c>
      <c r="C20" s="26"/>
      <c r="D20" s="393">
        <v>0</v>
      </c>
      <c r="E20" s="26">
        <v>0</v>
      </c>
      <c r="F20" s="59">
        <v>0</v>
      </c>
      <c r="G20" s="59">
        <v>0</v>
      </c>
      <c r="H20" s="59">
        <v>0</v>
      </c>
      <c r="I20" s="59">
        <v>0</v>
      </c>
      <c r="J20" s="59">
        <v>0</v>
      </c>
      <c r="K20" s="59">
        <v>0</v>
      </c>
      <c r="L20" s="59">
        <v>0</v>
      </c>
      <c r="M20" s="59">
        <v>0</v>
      </c>
      <c r="N20" s="59">
        <v>0</v>
      </c>
      <c r="O20" s="234">
        <v>0</v>
      </c>
      <c r="P20" s="394">
        <f t="shared" si="0"/>
        <v>0</v>
      </c>
      <c r="Q20" s="235">
        <v>7258</v>
      </c>
      <c r="R20" s="395">
        <f t="shared" si="1"/>
        <v>7258</v>
      </c>
      <c r="S20" s="395">
        <f t="shared" si="3"/>
        <v>0</v>
      </c>
      <c r="T20" s="26">
        <f t="shared" si="2"/>
        <v>0</v>
      </c>
      <c r="U20" s="26"/>
    </row>
    <row r="21" spans="1:21" x14ac:dyDescent="0.2">
      <c r="A21" s="6" t="s">
        <v>30</v>
      </c>
      <c r="B21" s="26">
        <v>0</v>
      </c>
      <c r="C21" s="26"/>
      <c r="D21" s="393">
        <v>0</v>
      </c>
      <c r="E21" s="26">
        <v>0</v>
      </c>
      <c r="F21" s="59">
        <v>0</v>
      </c>
      <c r="G21" s="59">
        <v>0</v>
      </c>
      <c r="H21" s="59">
        <v>10471</v>
      </c>
      <c r="I21" s="59">
        <v>0</v>
      </c>
      <c r="J21" s="59">
        <v>0</v>
      </c>
      <c r="K21" s="59">
        <v>0</v>
      </c>
      <c r="L21" s="59">
        <v>2902</v>
      </c>
      <c r="M21" s="59">
        <v>18045</v>
      </c>
      <c r="N21" s="59">
        <v>105</v>
      </c>
      <c r="O21" s="234">
        <v>18643</v>
      </c>
      <c r="P21" s="394">
        <f t="shared" si="0"/>
        <v>50166</v>
      </c>
      <c r="Q21" s="235">
        <v>50546</v>
      </c>
      <c r="R21" s="395">
        <f t="shared" si="1"/>
        <v>380</v>
      </c>
      <c r="S21" s="395">
        <f t="shared" si="3"/>
        <v>99.248209551695481</v>
      </c>
      <c r="T21" s="26">
        <f t="shared" si="2"/>
        <v>50166</v>
      </c>
      <c r="U21" s="26"/>
    </row>
    <row r="22" spans="1:21" x14ac:dyDescent="0.2">
      <c r="A22" s="6" t="s">
        <v>31</v>
      </c>
      <c r="B22" s="26">
        <v>5489</v>
      </c>
      <c r="C22" s="26"/>
      <c r="D22" s="393">
        <v>0</v>
      </c>
      <c r="E22" s="26">
        <v>0</v>
      </c>
      <c r="F22" s="59">
        <v>0</v>
      </c>
      <c r="G22" s="59">
        <v>0</v>
      </c>
      <c r="H22" s="59">
        <v>0</v>
      </c>
      <c r="I22" s="59">
        <v>6316</v>
      </c>
      <c r="J22" s="59">
        <v>0</v>
      </c>
      <c r="K22" s="59">
        <v>0</v>
      </c>
      <c r="L22" s="59">
        <v>0</v>
      </c>
      <c r="M22" s="59">
        <v>6294</v>
      </c>
      <c r="N22" s="59">
        <v>0</v>
      </c>
      <c r="O22" s="234">
        <v>0</v>
      </c>
      <c r="P22" s="394">
        <f t="shared" si="0"/>
        <v>12610</v>
      </c>
      <c r="Q22" s="235">
        <v>12636</v>
      </c>
      <c r="R22" s="395">
        <f t="shared" si="1"/>
        <v>26</v>
      </c>
      <c r="S22" s="395">
        <f t="shared" si="3"/>
        <v>99.794238683127574</v>
      </c>
      <c r="T22" s="26">
        <f t="shared" si="2"/>
        <v>18099</v>
      </c>
      <c r="U22" s="26"/>
    </row>
    <row r="23" spans="1:21" x14ac:dyDescent="0.2">
      <c r="A23" s="6" t="s">
        <v>32</v>
      </c>
      <c r="B23" s="26">
        <v>0</v>
      </c>
      <c r="C23" s="26"/>
      <c r="D23" s="393">
        <v>0</v>
      </c>
      <c r="E23" s="26">
        <v>0</v>
      </c>
      <c r="F23" s="59">
        <v>0</v>
      </c>
      <c r="G23" s="59">
        <v>0</v>
      </c>
      <c r="H23" s="59">
        <v>0</v>
      </c>
      <c r="I23" s="59">
        <v>0</v>
      </c>
      <c r="J23" s="59">
        <v>0</v>
      </c>
      <c r="K23" s="59">
        <v>0</v>
      </c>
      <c r="L23" s="59">
        <v>0</v>
      </c>
      <c r="M23" s="59">
        <v>0</v>
      </c>
      <c r="N23" s="59">
        <v>0</v>
      </c>
      <c r="O23" s="234">
        <v>0</v>
      </c>
      <c r="P23" s="394">
        <f t="shared" si="0"/>
        <v>0</v>
      </c>
      <c r="Q23" s="235">
        <v>7258</v>
      </c>
      <c r="R23" s="395">
        <f t="shared" si="1"/>
        <v>7258</v>
      </c>
      <c r="S23" s="395">
        <f t="shared" si="3"/>
        <v>0</v>
      </c>
      <c r="T23" s="26">
        <f t="shared" si="2"/>
        <v>0</v>
      </c>
      <c r="U23" s="26"/>
    </row>
    <row r="24" spans="1:21" x14ac:dyDescent="0.2">
      <c r="A24" s="6" t="s">
        <v>33</v>
      </c>
      <c r="B24" s="26">
        <v>4747</v>
      </c>
      <c r="C24" s="26"/>
      <c r="D24" s="393">
        <v>0</v>
      </c>
      <c r="E24" s="26">
        <v>0</v>
      </c>
      <c r="F24" s="59">
        <v>0</v>
      </c>
      <c r="G24" s="59">
        <v>0</v>
      </c>
      <c r="H24" s="59">
        <v>0</v>
      </c>
      <c r="I24" s="59">
        <v>0</v>
      </c>
      <c r="J24" s="59">
        <v>5921</v>
      </c>
      <c r="K24" s="59">
        <v>0</v>
      </c>
      <c r="L24" s="59">
        <v>0</v>
      </c>
      <c r="M24" s="59">
        <v>0</v>
      </c>
      <c r="N24" s="59">
        <v>0</v>
      </c>
      <c r="O24" s="234">
        <v>0</v>
      </c>
      <c r="P24" s="394">
        <f t="shared" si="0"/>
        <v>5921</v>
      </c>
      <c r="Q24" s="235">
        <v>10530</v>
      </c>
      <c r="R24" s="395">
        <f t="shared" si="1"/>
        <v>4609</v>
      </c>
      <c r="S24" s="395">
        <f t="shared" si="3"/>
        <v>56.229819563152894</v>
      </c>
      <c r="T24" s="26">
        <f t="shared" si="2"/>
        <v>10668</v>
      </c>
      <c r="U24" s="26"/>
    </row>
    <row r="25" spans="1:21" x14ac:dyDescent="0.2">
      <c r="A25" s="6" t="s">
        <v>34</v>
      </c>
      <c r="B25" s="26">
        <v>208</v>
      </c>
      <c r="C25" s="26"/>
      <c r="D25" s="393">
        <v>1</v>
      </c>
      <c r="E25" s="26">
        <v>0</v>
      </c>
      <c r="F25" s="59">
        <v>5</v>
      </c>
      <c r="G25" s="59">
        <v>27</v>
      </c>
      <c r="H25" s="59">
        <v>7</v>
      </c>
      <c r="I25" s="59">
        <v>3</v>
      </c>
      <c r="J25" s="59">
        <v>2</v>
      </c>
      <c r="K25" s="59">
        <v>123</v>
      </c>
      <c r="L25" s="59">
        <v>125</v>
      </c>
      <c r="M25" s="59">
        <v>42</v>
      </c>
      <c r="N25" s="59">
        <v>166</v>
      </c>
      <c r="O25" s="234">
        <v>7395</v>
      </c>
      <c r="P25" s="394">
        <f t="shared" si="0"/>
        <v>7896</v>
      </c>
      <c r="Q25" s="235">
        <v>8424</v>
      </c>
      <c r="R25" s="395">
        <f t="shared" si="1"/>
        <v>528</v>
      </c>
      <c r="S25" s="395">
        <f t="shared" si="3"/>
        <v>93.732193732193736</v>
      </c>
      <c r="T25" s="26">
        <f t="shared" si="2"/>
        <v>8104</v>
      </c>
      <c r="U25" s="26"/>
    </row>
    <row r="26" spans="1:21" x14ac:dyDescent="0.2">
      <c r="A26" s="6" t="s">
        <v>35</v>
      </c>
      <c r="B26" s="26">
        <v>0</v>
      </c>
      <c r="C26" s="26"/>
      <c r="D26" s="393">
        <v>0</v>
      </c>
      <c r="E26" s="26">
        <v>0</v>
      </c>
      <c r="F26" s="59">
        <v>0</v>
      </c>
      <c r="G26" s="59">
        <v>0</v>
      </c>
      <c r="H26" s="59">
        <v>0</v>
      </c>
      <c r="I26" s="59">
        <v>0</v>
      </c>
      <c r="J26" s="59">
        <v>0</v>
      </c>
      <c r="K26" s="59">
        <v>6722</v>
      </c>
      <c r="L26" s="59">
        <v>4856</v>
      </c>
      <c r="M26" s="59">
        <v>0</v>
      </c>
      <c r="N26" s="59">
        <v>0</v>
      </c>
      <c r="O26" s="234">
        <v>0</v>
      </c>
      <c r="P26" s="394">
        <f t="shared" si="0"/>
        <v>11578</v>
      </c>
      <c r="Q26" s="235">
        <v>11584</v>
      </c>
      <c r="R26" s="395">
        <f t="shared" si="1"/>
        <v>6</v>
      </c>
      <c r="S26" s="395">
        <f t="shared" si="3"/>
        <v>99.948204419889507</v>
      </c>
      <c r="T26" s="26">
        <f t="shared" si="2"/>
        <v>11578</v>
      </c>
      <c r="U26" s="26"/>
    </row>
    <row r="27" spans="1:21" x14ac:dyDescent="0.2">
      <c r="A27" s="6" t="s">
        <v>36</v>
      </c>
      <c r="B27" s="26">
        <v>0</v>
      </c>
      <c r="C27" s="26"/>
      <c r="D27" s="393">
        <v>0</v>
      </c>
      <c r="E27" s="26">
        <v>0</v>
      </c>
      <c r="F27" s="59">
        <v>0</v>
      </c>
      <c r="G27" s="59">
        <v>0</v>
      </c>
      <c r="H27" s="59">
        <v>0</v>
      </c>
      <c r="I27" s="59">
        <v>0</v>
      </c>
      <c r="J27" s="59">
        <v>0</v>
      </c>
      <c r="K27" s="59">
        <v>0</v>
      </c>
      <c r="L27" s="59">
        <v>0</v>
      </c>
      <c r="M27" s="59">
        <v>0</v>
      </c>
      <c r="N27" s="59">
        <v>0</v>
      </c>
      <c r="O27" s="234">
        <v>0</v>
      </c>
      <c r="P27" s="394">
        <f t="shared" si="0"/>
        <v>0</v>
      </c>
      <c r="Q27" s="235">
        <v>7258</v>
      </c>
      <c r="R27" s="395">
        <f t="shared" si="1"/>
        <v>7258</v>
      </c>
      <c r="S27" s="395">
        <f t="shared" si="3"/>
        <v>0</v>
      </c>
      <c r="T27" s="26">
        <f t="shared" si="2"/>
        <v>0</v>
      </c>
      <c r="U27" s="26"/>
    </row>
    <row r="28" spans="1:21" x14ac:dyDescent="0.2">
      <c r="A28" s="6" t="s">
        <v>37</v>
      </c>
      <c r="B28" s="26">
        <v>5431</v>
      </c>
      <c r="C28" s="26"/>
      <c r="D28" s="393">
        <v>5010</v>
      </c>
      <c r="E28" s="26">
        <v>71</v>
      </c>
      <c r="F28" s="59">
        <v>555</v>
      </c>
      <c r="G28" s="59">
        <v>177</v>
      </c>
      <c r="H28" s="59">
        <v>225</v>
      </c>
      <c r="I28" s="59">
        <v>235</v>
      </c>
      <c r="J28" s="59">
        <v>419</v>
      </c>
      <c r="K28" s="59">
        <v>140</v>
      </c>
      <c r="L28" s="59">
        <v>0</v>
      </c>
      <c r="M28" s="59">
        <v>0</v>
      </c>
      <c r="N28" s="59">
        <v>713</v>
      </c>
      <c r="O28" s="234">
        <v>210</v>
      </c>
      <c r="P28" s="394">
        <f t="shared" si="0"/>
        <v>7755</v>
      </c>
      <c r="Q28" s="235">
        <v>10530</v>
      </c>
      <c r="R28" s="395">
        <f t="shared" si="1"/>
        <v>2775</v>
      </c>
      <c r="S28" s="395">
        <f t="shared" si="3"/>
        <v>73.646723646723643</v>
      </c>
      <c r="T28" s="26">
        <f t="shared" si="2"/>
        <v>13186</v>
      </c>
      <c r="U28" s="26"/>
    </row>
    <row r="29" spans="1:21" x14ac:dyDescent="0.2">
      <c r="A29" s="6" t="s">
        <v>38</v>
      </c>
      <c r="B29" s="26">
        <v>133</v>
      </c>
      <c r="C29" s="26">
        <v>2908</v>
      </c>
      <c r="D29" s="393">
        <v>939</v>
      </c>
      <c r="E29" s="26">
        <v>-613</v>
      </c>
      <c r="F29" s="59">
        <v>2365</v>
      </c>
      <c r="G29" s="59">
        <v>1201</v>
      </c>
      <c r="H29" s="59">
        <v>2430</v>
      </c>
      <c r="I29" s="59">
        <v>1379</v>
      </c>
      <c r="J29" s="59">
        <v>830</v>
      </c>
      <c r="K29" s="59">
        <v>700</v>
      </c>
      <c r="L29" s="59">
        <v>1013</v>
      </c>
      <c r="M29" s="59">
        <v>833</v>
      </c>
      <c r="N29" s="59">
        <v>1559</v>
      </c>
      <c r="O29" s="234">
        <v>0</v>
      </c>
      <c r="P29" s="394">
        <f t="shared" si="0"/>
        <v>12636</v>
      </c>
      <c r="Q29" s="235">
        <v>12636</v>
      </c>
      <c r="R29" s="395">
        <f t="shared" si="1"/>
        <v>0</v>
      </c>
      <c r="S29" s="395">
        <f t="shared" si="3"/>
        <v>100</v>
      </c>
      <c r="T29" s="26">
        <f t="shared" si="2"/>
        <v>15677</v>
      </c>
      <c r="U29" s="26"/>
    </row>
    <row r="30" spans="1:21" x14ac:dyDescent="0.2">
      <c r="A30" s="6" t="s">
        <v>81</v>
      </c>
      <c r="B30" s="26">
        <v>0</v>
      </c>
      <c r="C30" s="26"/>
      <c r="D30" s="393">
        <v>0</v>
      </c>
      <c r="E30" s="26">
        <v>0</v>
      </c>
      <c r="F30" s="59">
        <v>0</v>
      </c>
      <c r="G30" s="59">
        <v>0</v>
      </c>
      <c r="H30" s="59">
        <v>0</v>
      </c>
      <c r="I30" s="59">
        <v>0</v>
      </c>
      <c r="J30" s="59">
        <v>0</v>
      </c>
      <c r="K30" s="59">
        <v>0</v>
      </c>
      <c r="L30" s="59">
        <v>0</v>
      </c>
      <c r="M30" s="59">
        <v>0</v>
      </c>
      <c r="N30" s="59">
        <v>0</v>
      </c>
      <c r="O30" s="234">
        <v>0</v>
      </c>
      <c r="P30" s="394">
        <f t="shared" si="0"/>
        <v>0</v>
      </c>
      <c r="Q30" s="235">
        <v>7258</v>
      </c>
      <c r="R30" s="395">
        <f t="shared" si="1"/>
        <v>7258</v>
      </c>
      <c r="S30" s="395">
        <f t="shared" si="3"/>
        <v>0</v>
      </c>
      <c r="T30" s="26">
        <f t="shared" si="2"/>
        <v>0</v>
      </c>
      <c r="U30" s="26"/>
    </row>
    <row r="31" spans="1:21" x14ac:dyDescent="0.2">
      <c r="A31" s="6" t="s">
        <v>39</v>
      </c>
      <c r="B31" s="26">
        <v>6147</v>
      </c>
      <c r="C31" s="26"/>
      <c r="D31" s="393">
        <v>0</v>
      </c>
      <c r="E31" s="26">
        <v>0</v>
      </c>
      <c r="F31" s="59">
        <v>13165</v>
      </c>
      <c r="G31" s="59">
        <v>0</v>
      </c>
      <c r="H31" s="59">
        <v>0</v>
      </c>
      <c r="I31" s="59">
        <v>0</v>
      </c>
      <c r="J31" s="59">
        <v>0</v>
      </c>
      <c r="K31" s="59">
        <v>0</v>
      </c>
      <c r="L31" s="59">
        <v>0</v>
      </c>
      <c r="M31" s="59">
        <v>0</v>
      </c>
      <c r="N31" s="59">
        <v>0</v>
      </c>
      <c r="O31" s="234">
        <v>525</v>
      </c>
      <c r="P31" s="394">
        <f t="shared" si="0"/>
        <v>13690</v>
      </c>
      <c r="Q31" s="235">
        <v>13690</v>
      </c>
      <c r="R31" s="395">
        <f t="shared" si="1"/>
        <v>0</v>
      </c>
      <c r="S31" s="395">
        <f t="shared" si="3"/>
        <v>100</v>
      </c>
      <c r="T31" s="26">
        <f t="shared" si="2"/>
        <v>19837</v>
      </c>
      <c r="U31" s="26"/>
    </row>
    <row r="32" spans="1:21" x14ac:dyDescent="0.2">
      <c r="A32" s="6" t="s">
        <v>40</v>
      </c>
      <c r="B32" s="26">
        <v>0</v>
      </c>
      <c r="C32" s="26"/>
      <c r="D32" s="393">
        <v>0</v>
      </c>
      <c r="E32" s="26">
        <v>0</v>
      </c>
      <c r="F32" s="59">
        <v>0</v>
      </c>
      <c r="G32" s="59">
        <v>0</v>
      </c>
      <c r="H32" s="59">
        <v>0</v>
      </c>
      <c r="I32" s="59">
        <v>10378</v>
      </c>
      <c r="J32" s="59">
        <v>0</v>
      </c>
      <c r="K32" s="59">
        <v>0</v>
      </c>
      <c r="L32" s="59">
        <v>1358</v>
      </c>
      <c r="M32" s="59">
        <v>0</v>
      </c>
      <c r="N32" s="59">
        <v>0</v>
      </c>
      <c r="O32" s="234">
        <v>2532</v>
      </c>
      <c r="P32" s="394">
        <f t="shared" si="0"/>
        <v>14268</v>
      </c>
      <c r="Q32" s="235">
        <v>22114</v>
      </c>
      <c r="R32" s="395">
        <f t="shared" si="1"/>
        <v>7846</v>
      </c>
      <c r="S32" s="395">
        <f t="shared" si="3"/>
        <v>64.520213439450117</v>
      </c>
      <c r="T32" s="26">
        <f t="shared" si="2"/>
        <v>14268</v>
      </c>
      <c r="U32" s="26"/>
    </row>
    <row r="33" spans="1:35" x14ac:dyDescent="0.2">
      <c r="A33" s="6" t="s">
        <v>41</v>
      </c>
      <c r="B33" s="26">
        <v>0</v>
      </c>
      <c r="C33" s="26"/>
      <c r="D33" s="393">
        <v>0</v>
      </c>
      <c r="E33" s="26">
        <v>0</v>
      </c>
      <c r="F33" s="59">
        <v>0</v>
      </c>
      <c r="G33" s="59">
        <v>0</v>
      </c>
      <c r="H33" s="59">
        <v>0</v>
      </c>
      <c r="I33" s="59">
        <v>7334</v>
      </c>
      <c r="J33" s="59">
        <v>298</v>
      </c>
      <c r="K33" s="59">
        <v>8771</v>
      </c>
      <c r="L33" s="59">
        <v>2913</v>
      </c>
      <c r="M33" s="59">
        <v>26</v>
      </c>
      <c r="N33" s="59">
        <v>0</v>
      </c>
      <c r="O33" s="234">
        <v>313</v>
      </c>
      <c r="P33" s="394">
        <f t="shared" si="0"/>
        <v>19655</v>
      </c>
      <c r="Q33" s="235">
        <v>30538</v>
      </c>
      <c r="R33" s="395">
        <f t="shared" si="1"/>
        <v>10883</v>
      </c>
      <c r="S33" s="395">
        <f t="shared" si="3"/>
        <v>64.362433689174139</v>
      </c>
      <c r="T33" s="26">
        <f t="shared" si="2"/>
        <v>19655</v>
      </c>
      <c r="U33" s="26"/>
    </row>
    <row r="34" spans="1:35" x14ac:dyDescent="0.2">
      <c r="A34" s="6" t="s">
        <v>42</v>
      </c>
      <c r="B34" s="26">
        <v>0</v>
      </c>
      <c r="C34" s="26"/>
      <c r="D34" s="393">
        <v>0</v>
      </c>
      <c r="E34" s="26">
        <v>0</v>
      </c>
      <c r="F34" s="59">
        <v>0</v>
      </c>
      <c r="G34" s="59">
        <v>0</v>
      </c>
      <c r="H34" s="59">
        <v>0</v>
      </c>
      <c r="I34" s="59">
        <v>0</v>
      </c>
      <c r="J34" s="59">
        <v>0</v>
      </c>
      <c r="K34" s="59">
        <v>0</v>
      </c>
      <c r="L34" s="59">
        <v>0</v>
      </c>
      <c r="M34" s="59">
        <v>0</v>
      </c>
      <c r="N34" s="59">
        <v>0</v>
      </c>
      <c r="O34" s="234">
        <v>0</v>
      </c>
      <c r="P34" s="394">
        <f t="shared" si="0"/>
        <v>0</v>
      </c>
      <c r="Q34" s="235">
        <v>7258</v>
      </c>
      <c r="R34" s="395">
        <f t="shared" si="1"/>
        <v>7258</v>
      </c>
      <c r="S34" s="395">
        <f t="shared" si="3"/>
        <v>0</v>
      </c>
      <c r="T34" s="26">
        <f t="shared" si="2"/>
        <v>0</v>
      </c>
      <c r="U34" s="26"/>
    </row>
    <row r="35" spans="1:35" x14ac:dyDescent="0.2">
      <c r="A35" s="6" t="s">
        <v>43</v>
      </c>
      <c r="B35" s="26">
        <v>1391</v>
      </c>
      <c r="C35" s="26"/>
      <c r="D35" s="393">
        <v>0</v>
      </c>
      <c r="E35" s="26">
        <v>0</v>
      </c>
      <c r="F35" s="59">
        <v>0</v>
      </c>
      <c r="G35" s="59">
        <v>254</v>
      </c>
      <c r="H35" s="59">
        <v>530</v>
      </c>
      <c r="I35" s="59">
        <v>0</v>
      </c>
      <c r="J35" s="59">
        <v>0</v>
      </c>
      <c r="K35" s="59">
        <v>0</v>
      </c>
      <c r="L35" s="59">
        <v>0</v>
      </c>
      <c r="M35" s="59">
        <v>424</v>
      </c>
      <c r="N35" s="59">
        <v>227</v>
      </c>
      <c r="O35" s="234">
        <v>1587</v>
      </c>
      <c r="P35" s="394">
        <f t="shared" si="0"/>
        <v>3022</v>
      </c>
      <c r="Q35" s="235">
        <v>7258</v>
      </c>
      <c r="R35" s="395">
        <f>Q35-P35</f>
        <v>4236</v>
      </c>
      <c r="S35" s="395">
        <f t="shared" si="3"/>
        <v>41.636814549462663</v>
      </c>
      <c r="T35" s="26">
        <f t="shared" si="2"/>
        <v>4413</v>
      </c>
      <c r="U35" s="26"/>
    </row>
    <row r="36" spans="1:35" x14ac:dyDescent="0.2">
      <c r="A36" s="6" t="s">
        <v>44</v>
      </c>
      <c r="B36" s="26">
        <v>32444</v>
      </c>
      <c r="C36" s="26"/>
      <c r="D36" s="393">
        <v>0</v>
      </c>
      <c r="E36" s="26">
        <v>24984</v>
      </c>
      <c r="F36" s="59">
        <v>6</v>
      </c>
      <c r="G36" s="59">
        <v>12804</v>
      </c>
      <c r="H36" s="59">
        <v>0</v>
      </c>
      <c r="I36" s="59">
        <v>2</v>
      </c>
      <c r="J36" s="59">
        <v>0</v>
      </c>
      <c r="K36" s="59">
        <v>0</v>
      </c>
      <c r="L36" s="59">
        <v>78</v>
      </c>
      <c r="M36" s="59">
        <v>52</v>
      </c>
      <c r="N36" s="59">
        <v>235</v>
      </c>
      <c r="O36" s="234">
        <v>52</v>
      </c>
      <c r="P36" s="394">
        <f t="shared" si="0"/>
        <v>38213</v>
      </c>
      <c r="Q36" s="235">
        <v>43175</v>
      </c>
      <c r="R36" s="395">
        <f t="shared" si="1"/>
        <v>4962</v>
      </c>
      <c r="S36" s="395">
        <f t="shared" si="3"/>
        <v>88.507237984944993</v>
      </c>
      <c r="T36" s="26">
        <f t="shared" si="2"/>
        <v>70657</v>
      </c>
      <c r="U36" s="26"/>
    </row>
    <row r="37" spans="1:35" x14ac:dyDescent="0.2">
      <c r="A37" s="6" t="s">
        <v>45</v>
      </c>
      <c r="B37" s="26">
        <v>0</v>
      </c>
      <c r="C37" s="26">
        <v>57719</v>
      </c>
      <c r="D37" s="393">
        <v>0</v>
      </c>
      <c r="E37" s="26">
        <v>0</v>
      </c>
      <c r="F37" s="59">
        <v>0</v>
      </c>
      <c r="G37" s="59">
        <v>0</v>
      </c>
      <c r="H37" s="59">
        <v>0</v>
      </c>
      <c r="I37" s="59">
        <v>30870</v>
      </c>
      <c r="J37" s="59">
        <v>0</v>
      </c>
      <c r="K37" s="59">
        <v>0</v>
      </c>
      <c r="L37" s="59">
        <v>27783</v>
      </c>
      <c r="M37" s="59">
        <v>28901</v>
      </c>
      <c r="N37" s="59">
        <v>0</v>
      </c>
      <c r="O37" s="234">
        <v>32028</v>
      </c>
      <c r="P37" s="394">
        <f t="shared" si="0"/>
        <v>119582</v>
      </c>
      <c r="Q37" s="235">
        <v>142160</v>
      </c>
      <c r="R37" s="395">
        <f t="shared" si="1"/>
        <v>22578</v>
      </c>
      <c r="S37" s="395">
        <f t="shared" si="3"/>
        <v>84.117895329206533</v>
      </c>
      <c r="T37" s="26">
        <f t="shared" si="2"/>
        <v>177301</v>
      </c>
      <c r="U37" s="26"/>
    </row>
    <row r="38" spans="1:35" x14ac:dyDescent="0.2">
      <c r="A38" s="6" t="s">
        <v>46</v>
      </c>
      <c r="B38" s="26">
        <v>6450</v>
      </c>
      <c r="C38" s="26"/>
      <c r="D38" s="393">
        <v>24220</v>
      </c>
      <c r="E38" s="26">
        <v>0</v>
      </c>
      <c r="F38" s="59">
        <v>0</v>
      </c>
      <c r="G38" s="59">
        <v>0</v>
      </c>
      <c r="H38" s="59">
        <v>0</v>
      </c>
      <c r="I38" s="59">
        <v>0</v>
      </c>
      <c r="J38" s="59">
        <v>0</v>
      </c>
      <c r="K38" s="59">
        <v>0</v>
      </c>
      <c r="L38" s="59">
        <v>0</v>
      </c>
      <c r="M38" s="59">
        <v>0</v>
      </c>
      <c r="N38" s="59">
        <v>0</v>
      </c>
      <c r="O38" s="234">
        <v>0</v>
      </c>
      <c r="P38" s="394">
        <f t="shared" si="0"/>
        <v>24220</v>
      </c>
      <c r="Q38" s="235">
        <v>24220</v>
      </c>
      <c r="R38" s="395">
        <f t="shared" si="1"/>
        <v>0</v>
      </c>
      <c r="S38" s="395">
        <f t="shared" si="3"/>
        <v>100</v>
      </c>
      <c r="T38" s="26">
        <f t="shared" si="2"/>
        <v>30670</v>
      </c>
      <c r="U38" s="26"/>
    </row>
    <row r="39" spans="1:35" x14ac:dyDescent="0.2">
      <c r="A39" s="6" t="s">
        <v>47</v>
      </c>
      <c r="B39" s="26">
        <v>0</v>
      </c>
      <c r="C39" s="26"/>
      <c r="D39" s="393">
        <v>0</v>
      </c>
      <c r="E39" s="26">
        <v>0</v>
      </c>
      <c r="F39" s="59">
        <v>0</v>
      </c>
      <c r="G39" s="59">
        <v>0</v>
      </c>
      <c r="H39" s="59">
        <v>0</v>
      </c>
      <c r="I39" s="59">
        <v>0</v>
      </c>
      <c r="J39" s="59">
        <v>0</v>
      </c>
      <c r="K39" s="59">
        <v>0</v>
      </c>
      <c r="L39" s="59">
        <v>0</v>
      </c>
      <c r="M39" s="59">
        <v>0</v>
      </c>
      <c r="N39" s="59">
        <v>0</v>
      </c>
      <c r="O39" s="234">
        <v>0</v>
      </c>
      <c r="P39" s="394">
        <f t="shared" si="0"/>
        <v>0</v>
      </c>
      <c r="Q39" s="235">
        <v>7258</v>
      </c>
      <c r="R39" s="395">
        <f t="shared" si="1"/>
        <v>7258</v>
      </c>
      <c r="S39" s="395">
        <f t="shared" si="3"/>
        <v>0</v>
      </c>
      <c r="T39" s="26">
        <f t="shared" si="2"/>
        <v>0</v>
      </c>
      <c r="U39" s="26"/>
    </row>
    <row r="40" spans="1:35" x14ac:dyDescent="0.2">
      <c r="A40" s="6" t="s">
        <v>48</v>
      </c>
      <c r="B40" s="26">
        <v>7565</v>
      </c>
      <c r="C40" s="26"/>
      <c r="D40" s="393">
        <v>16848</v>
      </c>
      <c r="E40" s="26">
        <v>0</v>
      </c>
      <c r="F40" s="59">
        <v>0</v>
      </c>
      <c r="G40" s="59">
        <v>0</v>
      </c>
      <c r="H40" s="59">
        <v>0</v>
      </c>
      <c r="I40" s="59">
        <v>0</v>
      </c>
      <c r="J40" s="59">
        <v>0</v>
      </c>
      <c r="K40" s="59">
        <v>0</v>
      </c>
      <c r="L40" s="59">
        <v>0</v>
      </c>
      <c r="M40" s="59">
        <v>0</v>
      </c>
      <c r="N40" s="59">
        <v>0</v>
      </c>
      <c r="O40" s="234">
        <v>0</v>
      </c>
      <c r="P40" s="394">
        <f t="shared" si="0"/>
        <v>16848</v>
      </c>
      <c r="Q40" s="235">
        <v>16849</v>
      </c>
      <c r="R40" s="395">
        <f t="shared" si="1"/>
        <v>1</v>
      </c>
      <c r="S40" s="395">
        <f t="shared" si="3"/>
        <v>99.99406492966942</v>
      </c>
      <c r="T40" s="26">
        <f t="shared" si="2"/>
        <v>24413</v>
      </c>
      <c r="U40" s="26"/>
    </row>
    <row r="41" spans="1:35" x14ac:dyDescent="0.2">
      <c r="A41" s="6" t="s">
        <v>49</v>
      </c>
      <c r="B41" s="26">
        <v>0</v>
      </c>
      <c r="C41" s="26"/>
      <c r="D41" s="393">
        <v>0</v>
      </c>
      <c r="E41" s="26">
        <v>0</v>
      </c>
      <c r="F41" s="59">
        <v>0</v>
      </c>
      <c r="G41" s="59">
        <v>0</v>
      </c>
      <c r="H41" s="59">
        <v>0</v>
      </c>
      <c r="I41" s="59">
        <v>0</v>
      </c>
      <c r="J41" s="59">
        <v>0</v>
      </c>
      <c r="K41" s="59">
        <v>0</v>
      </c>
      <c r="L41" s="59">
        <v>0</v>
      </c>
      <c r="M41" s="59">
        <v>0</v>
      </c>
      <c r="N41" s="59">
        <v>0</v>
      </c>
      <c r="O41" s="234">
        <v>0</v>
      </c>
      <c r="P41" s="394">
        <f t="shared" si="0"/>
        <v>0</v>
      </c>
      <c r="Q41" s="235">
        <v>12636</v>
      </c>
      <c r="R41" s="395">
        <f t="shared" si="1"/>
        <v>12636</v>
      </c>
      <c r="S41" s="395">
        <f t="shared" si="3"/>
        <v>0</v>
      </c>
      <c r="T41" s="26">
        <f t="shared" si="2"/>
        <v>0</v>
      </c>
      <c r="U41" s="26"/>
    </row>
    <row r="42" spans="1:35" x14ac:dyDescent="0.2">
      <c r="A42" s="6" t="s">
        <v>50</v>
      </c>
      <c r="B42" s="26">
        <v>21362</v>
      </c>
      <c r="C42" s="26"/>
      <c r="D42" s="393">
        <v>0</v>
      </c>
      <c r="E42" s="26">
        <v>0</v>
      </c>
      <c r="F42" s="59">
        <v>0</v>
      </c>
      <c r="G42" s="59">
        <v>0</v>
      </c>
      <c r="H42" s="59">
        <v>0</v>
      </c>
      <c r="I42" s="59">
        <v>0</v>
      </c>
      <c r="J42" s="59">
        <v>0</v>
      </c>
      <c r="K42" s="59">
        <v>0</v>
      </c>
      <c r="L42" s="59">
        <v>0</v>
      </c>
      <c r="M42" s="59">
        <v>0</v>
      </c>
      <c r="N42" s="59">
        <v>0</v>
      </c>
      <c r="O42" s="234">
        <v>14743</v>
      </c>
      <c r="P42" s="394">
        <f t="shared" si="0"/>
        <v>14743</v>
      </c>
      <c r="Q42" s="235">
        <v>14743</v>
      </c>
      <c r="R42" s="395">
        <f t="shared" si="1"/>
        <v>0</v>
      </c>
      <c r="S42" s="395">
        <f t="shared" si="3"/>
        <v>100</v>
      </c>
      <c r="T42" s="26">
        <f t="shared" si="2"/>
        <v>36105</v>
      </c>
      <c r="U42" s="26"/>
    </row>
    <row r="43" spans="1:35" x14ac:dyDescent="0.2">
      <c r="A43" s="6" t="s">
        <v>51</v>
      </c>
      <c r="B43" s="26">
        <v>0</v>
      </c>
      <c r="C43" s="26"/>
      <c r="D43" s="393">
        <v>0</v>
      </c>
      <c r="E43" s="26">
        <v>0</v>
      </c>
      <c r="F43" s="59">
        <v>0</v>
      </c>
      <c r="G43" s="59">
        <v>0</v>
      </c>
      <c r="H43" s="59">
        <v>0</v>
      </c>
      <c r="I43" s="59">
        <v>0</v>
      </c>
      <c r="J43" s="59">
        <v>0</v>
      </c>
      <c r="K43" s="59">
        <v>0</v>
      </c>
      <c r="L43" s="59">
        <v>0</v>
      </c>
      <c r="M43" s="59">
        <v>0</v>
      </c>
      <c r="N43" s="59">
        <v>0</v>
      </c>
      <c r="O43" s="234">
        <v>0</v>
      </c>
      <c r="P43" s="394">
        <f t="shared" si="0"/>
        <v>0</v>
      </c>
      <c r="Q43" s="235">
        <v>7371</v>
      </c>
      <c r="R43" s="395">
        <f t="shared" si="1"/>
        <v>7371</v>
      </c>
      <c r="S43" s="395">
        <f t="shared" si="3"/>
        <v>0</v>
      </c>
      <c r="T43" s="26">
        <f t="shared" si="2"/>
        <v>0</v>
      </c>
      <c r="U43" s="26"/>
    </row>
    <row r="44" spans="1:35" x14ac:dyDescent="0.2">
      <c r="A44" s="6" t="s">
        <v>52</v>
      </c>
      <c r="B44" s="26">
        <v>0</v>
      </c>
      <c r="C44" s="26"/>
      <c r="D44" s="393">
        <v>0</v>
      </c>
      <c r="E44" s="26">
        <v>0</v>
      </c>
      <c r="F44" s="59">
        <v>0</v>
      </c>
      <c r="G44" s="59">
        <v>0</v>
      </c>
      <c r="H44" s="59">
        <v>0</v>
      </c>
      <c r="I44" s="59">
        <v>0</v>
      </c>
      <c r="J44" s="59">
        <v>0</v>
      </c>
      <c r="K44" s="59">
        <v>0</v>
      </c>
      <c r="L44" s="59">
        <v>0</v>
      </c>
      <c r="M44" s="59">
        <v>0</v>
      </c>
      <c r="N44" s="59">
        <v>0</v>
      </c>
      <c r="O44" s="234">
        <v>0</v>
      </c>
      <c r="P44" s="394">
        <f t="shared" si="0"/>
        <v>0</v>
      </c>
      <c r="Q44" s="235">
        <v>7258</v>
      </c>
      <c r="R44" s="395">
        <f t="shared" si="1"/>
        <v>7258</v>
      </c>
      <c r="S44" s="395">
        <f t="shared" si="3"/>
        <v>0</v>
      </c>
      <c r="T44" s="26">
        <f t="shared" si="2"/>
        <v>0</v>
      </c>
      <c r="U44" s="26"/>
    </row>
    <row r="45" spans="1:35" x14ac:dyDescent="0.2">
      <c r="A45" s="6" t="s">
        <v>53</v>
      </c>
      <c r="B45" s="26">
        <v>5679</v>
      </c>
      <c r="C45" s="26"/>
      <c r="D45" s="396">
        <v>0</v>
      </c>
      <c r="E45" s="26">
        <v>0</v>
      </c>
      <c r="F45" s="59">
        <v>12636</v>
      </c>
      <c r="G45" s="59">
        <v>0</v>
      </c>
      <c r="H45" s="59">
        <v>0</v>
      </c>
      <c r="I45" s="59">
        <v>0</v>
      </c>
      <c r="J45" s="59">
        <v>0</v>
      </c>
      <c r="K45" s="59">
        <v>0</v>
      </c>
      <c r="L45" s="59">
        <v>0</v>
      </c>
      <c r="M45" s="59">
        <v>0</v>
      </c>
      <c r="N45" s="59">
        <v>0</v>
      </c>
      <c r="O45" s="234">
        <v>0</v>
      </c>
      <c r="P45" s="394">
        <f t="shared" si="0"/>
        <v>12636</v>
      </c>
      <c r="Q45" s="235">
        <v>12636</v>
      </c>
      <c r="R45" s="395">
        <f t="shared" si="1"/>
        <v>0</v>
      </c>
      <c r="S45" s="395">
        <f t="shared" si="3"/>
        <v>100</v>
      </c>
      <c r="T45" s="26">
        <f t="shared" si="2"/>
        <v>18315</v>
      </c>
      <c r="U45" s="26"/>
    </row>
    <row r="46" spans="1:35" x14ac:dyDescent="0.2">
      <c r="B46" s="26"/>
      <c r="C46" s="397"/>
      <c r="D46" s="26"/>
      <c r="E46" s="26"/>
      <c r="F46" s="26"/>
      <c r="G46" s="26"/>
      <c r="H46" s="26"/>
      <c r="I46" s="27"/>
      <c r="J46" s="27"/>
      <c r="K46" s="27"/>
      <c r="L46" s="27"/>
      <c r="M46" s="27"/>
      <c r="N46" s="27"/>
      <c r="O46" s="27"/>
      <c r="P46" s="50"/>
      <c r="Q46" s="51"/>
      <c r="R46" s="52"/>
      <c r="S46" s="52"/>
    </row>
    <row r="47" spans="1:35" s="2" customFormat="1" x14ac:dyDescent="0.2">
      <c r="A47" s="30" t="s">
        <v>55</v>
      </c>
      <c r="B47" s="398">
        <f t="shared" ref="B47:C47" si="4">SUM(B6:B45)</f>
        <v>131657</v>
      </c>
      <c r="C47" s="399">
        <f t="shared" si="4"/>
        <v>82029</v>
      </c>
      <c r="D47" s="31">
        <f>SUM(D6:D45)</f>
        <v>68950</v>
      </c>
      <c r="E47" s="31">
        <f t="shared" ref="E47:O47" si="5">SUM(E6:E45)</f>
        <v>114248</v>
      </c>
      <c r="F47" s="31">
        <f t="shared" si="5"/>
        <v>141077</v>
      </c>
      <c r="G47" s="31">
        <f t="shared" si="5"/>
        <v>97511</v>
      </c>
      <c r="H47" s="31">
        <f>SUM(H6:H45)</f>
        <v>25553</v>
      </c>
      <c r="I47" s="31">
        <f>SUM(I6:I45)</f>
        <v>72587</v>
      </c>
      <c r="J47" s="31">
        <f t="shared" si="5"/>
        <v>42877</v>
      </c>
      <c r="K47" s="31">
        <f t="shared" si="5"/>
        <v>107244</v>
      </c>
      <c r="L47" s="31">
        <f t="shared" si="5"/>
        <v>79080</v>
      </c>
      <c r="M47" s="31">
        <f t="shared" si="5"/>
        <v>86327</v>
      </c>
      <c r="N47" s="31">
        <f t="shared" si="5"/>
        <v>21205</v>
      </c>
      <c r="O47" s="31">
        <f t="shared" si="5"/>
        <v>83202</v>
      </c>
      <c r="P47" s="54">
        <f>SUM(P6:P46)</f>
        <v>939861</v>
      </c>
      <c r="Q47" s="55">
        <f>SUM(Q6:Q46)</f>
        <v>1117195</v>
      </c>
      <c r="R47" s="55">
        <f>SUM(R6:R46)</f>
        <v>177334</v>
      </c>
      <c r="S47" s="55">
        <f>100*P47/Q47</f>
        <v>84.12685341413092</v>
      </c>
      <c r="T47" s="31">
        <f>B47+C47+P47</f>
        <v>1153547</v>
      </c>
      <c r="U47" s="26"/>
      <c r="V47" s="6"/>
      <c r="W47" s="6"/>
      <c r="X47" s="6"/>
      <c r="Y47" s="6"/>
      <c r="Z47" s="6"/>
      <c r="AA47" s="6"/>
      <c r="AB47" s="6"/>
      <c r="AC47" s="6"/>
      <c r="AD47" s="6"/>
      <c r="AE47" s="6"/>
      <c r="AF47" s="6"/>
      <c r="AG47" s="6"/>
      <c r="AH47" s="6"/>
      <c r="AI47" s="6"/>
    </row>
    <row r="48" spans="1:35" s="278" customFormat="1" x14ac:dyDescent="0.2">
      <c r="A48" s="6" t="s">
        <v>424</v>
      </c>
      <c r="B48" s="6"/>
      <c r="C48" s="6"/>
      <c r="D48" s="400"/>
      <c r="E48" s="400"/>
      <c r="F48" s="400"/>
      <c r="G48" s="400"/>
      <c r="H48" s="400"/>
      <c r="I48" s="400"/>
      <c r="J48" s="400"/>
      <c r="K48" s="400"/>
      <c r="L48" s="400"/>
      <c r="M48" s="400"/>
      <c r="N48" s="400"/>
      <c r="O48" s="297"/>
      <c r="P48" s="297"/>
      <c r="Q48" s="401"/>
      <c r="R48" s="298"/>
      <c r="V48" s="301"/>
    </row>
    <row r="49" spans="1:17" ht="12.75" customHeight="1" x14ac:dyDescent="0.2">
      <c r="A49" s="6" t="s">
        <v>435</v>
      </c>
      <c r="E49" s="26"/>
      <c r="F49" s="26"/>
      <c r="G49" s="26"/>
      <c r="Q49" s="26"/>
    </row>
    <row r="50" spans="1:17" x14ac:dyDescent="0.2">
      <c r="A50" s="278" t="s">
        <v>389</v>
      </c>
      <c r="B50" s="278"/>
      <c r="C50" s="278"/>
      <c r="Q50" s="26"/>
    </row>
    <row r="51" spans="1:17" x14ac:dyDescent="0.2">
      <c r="G51" s="26"/>
    </row>
  </sheetData>
  <mergeCells count="1">
    <mergeCell ref="B2:C2"/>
  </mergeCells>
  <pageMargins left="0.43" right="0.16" top="0.56999999999999995" bottom="0.44" header="0.5" footer="0.4"/>
  <pageSetup scale="75" orientation="landscape" horizontalDpi="300" verticalDpi="300" r:id="rId1"/>
  <headerFooter alignWithMargins="0"/>
  <ignoredErrors>
    <ignoredError sqref="P29:P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any xmlns="http://schemas.microsoft.com/sharepoint/v3" xsi:nil="true"/>
    <TaxCatchAll xmlns="73fb875a-8af9-4255-b008-0995492d31c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21" ma:contentTypeDescription="Create a new document." ma:contentTypeScope="" ma:versionID="b73ccf800b91c230019bb8f09638abd6">
  <xsd:schema xmlns:xsd="http://www.w3.org/2001/XMLSchema" xmlns:xs="http://www.w3.org/2001/XMLSchema" xmlns:p="http://schemas.microsoft.com/office/2006/metadata/properties" xmlns:ns1="http://schemas.microsoft.com/sharepoint/v3" xmlns:ns2="df38bbad-0bb0-41a7-b78f-084b382b3af7" xmlns:ns3="e9322675-4e6c-4dcb-b08b-f40420b09916" xmlns:ns5="73fb875a-8af9-4255-b008-0995492d31cd" targetNamespace="http://schemas.microsoft.com/office/2006/metadata/properties" ma:root="true" ma:fieldsID="13a5557626a4f63aab3a2090ba60733f" ns1:_="" ns2:_="" ns3:_="" ns5:_="">
    <xsd:import namespace="http://schemas.microsoft.com/sharepoint/v3"/>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5:TaxCatchAll" minOccurs="0"/>
                <xsd:element ref="ns1:Compa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pany" ma:index="14" nillable="true" ma:displayName="Company" ma:internalName="Compan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8b7d3-41cc-4c68-b84f-83e196d43ada}"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D3D46B-92BE-41A3-AFEF-DC5A9CF02414}">
  <ds:schemaRefs>
    <ds:schemaRef ds:uri="http://schemas.microsoft.com/sharepoint/v3/contenttype/forms"/>
  </ds:schemaRefs>
</ds:datastoreItem>
</file>

<file path=customXml/itemProps2.xml><?xml version="1.0" encoding="utf-8"?>
<ds:datastoreItem xmlns:ds="http://schemas.openxmlformats.org/officeDocument/2006/customXml" ds:itemID="{67C9F0F9-7B1A-4704-AA31-55A9861B9464}">
  <ds:schemaRefs>
    <ds:schemaRef ds:uri="http://www.w3.org/XML/1998/namespace"/>
    <ds:schemaRef ds:uri="http://schemas.microsoft.com/office/2006/documentManagement/types"/>
    <ds:schemaRef ds:uri="e9322675-4e6c-4dcb-b08b-f40420b09916"/>
    <ds:schemaRef ds:uri="http://schemas.microsoft.com/office/infopath/2007/PartnerControls"/>
    <ds:schemaRef ds:uri="http://purl.org/dc/elements/1.1/"/>
    <ds:schemaRef ds:uri="http://schemas.openxmlformats.org/package/2006/metadata/core-properties"/>
    <ds:schemaRef ds:uri="73fb875a-8af9-4255-b008-0995492d31cd"/>
    <ds:schemaRef ds:uri="http://purl.org/dc/terms/"/>
    <ds:schemaRef ds:uri="df38bbad-0bb0-41a7-b78f-084b382b3af7"/>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884A291-FECF-4575-9E1F-0DABAC564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Contents</vt:lpstr>
      <vt:lpstr>Summary</vt:lpstr>
      <vt:lpstr>FY24</vt:lpstr>
      <vt:lpstr>FY23</vt:lpstr>
      <vt:lpstr>FY22</vt:lpstr>
      <vt:lpstr>FY21</vt:lpstr>
      <vt:lpstr>FY20</vt:lpstr>
      <vt:lpstr>FY19</vt:lpstr>
      <vt:lpstr>FY18</vt:lpstr>
      <vt:lpstr>FY17</vt:lpstr>
      <vt:lpstr>FY16</vt:lpstr>
      <vt:lpstr>FY15</vt:lpstr>
      <vt:lpstr>FY14</vt:lpstr>
      <vt:lpstr>FY13</vt:lpstr>
      <vt:lpstr>FY12</vt:lpstr>
      <vt:lpstr>FY11</vt:lpstr>
      <vt:lpstr>FY10</vt:lpstr>
      <vt:lpstr>FY09</vt:lpstr>
      <vt:lpstr>FY08</vt:lpstr>
      <vt:lpstr>FY07</vt:lpstr>
      <vt:lpstr>FY06</vt:lpstr>
      <vt:lpstr>FY03–05</vt:lpstr>
      <vt:lpstr>FY01–02</vt:lpstr>
      <vt:lpstr>FY99–00</vt:lpstr>
      <vt:lpstr>FY96–98</vt:lpstr>
      <vt:lpstr>FY82–95</vt:lpstr>
      <vt:lpstr>'FY03–05'!Print_Area</vt:lpstr>
      <vt:lpstr>'FY06'!Print_Area</vt:lpstr>
      <vt:lpstr>'FY07'!Print_Area</vt:lpstr>
      <vt:lpstr>'FY08'!Print_Area</vt:lpstr>
      <vt:lpstr>'FY09'!Print_Area</vt:lpstr>
      <vt:lpstr>'FY10'!Print_Area</vt:lpstr>
      <vt:lpstr>'FY11'!Print_Area</vt:lpstr>
      <vt:lpstr>'FY13'!Print_Area</vt:lpstr>
      <vt:lpstr>'FY14'!Print_Area</vt:lpstr>
      <vt:lpstr>'FY15'!Print_Area</vt:lpstr>
      <vt:lpstr>'FY16'!Print_Area</vt:lpstr>
      <vt:lpstr>'FY17'!Print_Area</vt:lpstr>
      <vt:lpstr>'FY18'!Print_Area</vt:lpstr>
      <vt:lpstr>'FY19'!Print_Area</vt:lpstr>
      <vt:lpstr>'FY20'!Print_Area</vt:lpstr>
      <vt:lpstr>'FY82–95'!Print_Area</vt:lpstr>
      <vt:lpstr>'FY99–00'!Print_Area</vt:lpstr>
      <vt:lpstr>'FY82–95'!Print_Titles</vt:lpstr>
      <vt:lpstr>'FY99–00'!Print_Titles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57–U.S. raw sugar tariff-rate quota World Trade Organization allocations and entries by month, since fiscal year 1982</dc:title>
  <dc:subject>Agricultural Economics</dc:subject>
  <dc:creator>Vidalina Abadam</dc:creator>
  <cp:keywords>sugar, imports, raw sugar TRQ, USDA, U.S. Department of Agriculture, ERS, Economic Research Service</cp:keywords>
  <cp:lastModifiedBy>Abadam, Vidalina - REE-ERS</cp:lastModifiedBy>
  <dcterms:created xsi:type="dcterms:W3CDTF">2018-02-13T21:13:23Z</dcterms:created>
  <dcterms:modified xsi:type="dcterms:W3CDTF">2024-05-16T17:31:31Z</dcterms:modified>
</cp:coreProperties>
</file>